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disktop\"/>
    </mc:Choice>
  </mc:AlternateContent>
  <bookViews>
    <workbookView xWindow="0" yWindow="0" windowWidth="22728" windowHeight="8952" tabRatio="500"/>
  </bookViews>
  <sheets>
    <sheet name="決勝トーナメント" sheetId="54" r:id="rId1"/>
    <sheet name="Ｆリーグ" sheetId="55" r:id="rId2"/>
    <sheet name="Gリーグ" sheetId="48" r:id="rId3"/>
    <sheet name="日程" sheetId="53" r:id="rId4"/>
    <sheet name="data" sheetId="39" r:id="rId5"/>
    <sheet name="参加チーム" sheetId="38" r:id="rId6"/>
  </sheets>
  <externalReferences>
    <externalReference r:id="rId7"/>
  </externalReferences>
  <definedNames>
    <definedName name="_xlnm._FilterDatabase" localSheetId="3" hidden="1">日程!$C$10:$AH$53</definedName>
    <definedName name="_xlnm.Print_Area" localSheetId="1">Ｆリーグ!$A$1:$AI$106</definedName>
    <definedName name="_xlnm.Print_Area" localSheetId="2">Gリーグ!$A$1:$AL$161</definedName>
    <definedName name="_xlnm.Print_Area" localSheetId="0">決勝トーナメント!$A$1:$BH$71</definedName>
    <definedName name="_xlnm.Print_Area" localSheetId="3">日程!$A$1:$AH$156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49" i="54" l="1"/>
  <c r="Y48" i="54"/>
  <c r="X9" i="54"/>
  <c r="X8" i="54"/>
  <c r="AK53" i="54"/>
  <c r="L13" i="54"/>
  <c r="AE55" i="54" l="1"/>
  <c r="AE54" i="54"/>
  <c r="S55" i="54"/>
  <c r="S54" i="54"/>
  <c r="J69" i="54"/>
  <c r="J68" i="54"/>
  <c r="AR56" i="54"/>
  <c r="AR55" i="54"/>
  <c r="AR54" i="54"/>
  <c r="E55" i="54"/>
  <c r="E54" i="54"/>
  <c r="AN69" i="54"/>
  <c r="AN68" i="54"/>
  <c r="Y104" i="53"/>
  <c r="U54" i="54" s="1"/>
  <c r="U104" i="53"/>
  <c r="R54" i="54" s="1"/>
  <c r="S16" i="54" l="1"/>
  <c r="E16" i="54"/>
  <c r="AQ15" i="54"/>
  <c r="AQ14" i="54"/>
  <c r="AC15" i="54"/>
  <c r="AC14" i="54"/>
  <c r="Q94" i="53" l="1"/>
  <c r="M94" i="53"/>
  <c r="AI58" i="54"/>
  <c r="AI57" i="54"/>
  <c r="O58" i="54"/>
  <c r="O57" i="54"/>
  <c r="H18" i="54"/>
  <c r="H17" i="54"/>
  <c r="P18" i="54"/>
  <c r="P17" i="54"/>
  <c r="AF18" i="54"/>
  <c r="AF17" i="54"/>
  <c r="AN19" i="54"/>
  <c r="AN18" i="54"/>
  <c r="AN17" i="54"/>
  <c r="U69" i="53"/>
  <c r="T133" i="53" l="1"/>
  <c r="M123" i="53"/>
  <c r="D103" i="53"/>
  <c r="L73" i="53"/>
  <c r="D73" i="53"/>
  <c r="AJ79" i="53" l="1"/>
  <c r="AJ78" i="53"/>
  <c r="AJ76" i="53"/>
  <c r="AJ75" i="53"/>
  <c r="AJ74" i="53"/>
  <c r="AJ73" i="53"/>
  <c r="AJ71" i="53"/>
  <c r="AJ70" i="53"/>
  <c r="AJ69" i="53"/>
  <c r="AJ68" i="53"/>
  <c r="L123" i="53"/>
  <c r="C4" i="39" l="1"/>
  <c r="M138" i="53"/>
  <c r="E138" i="53"/>
  <c r="E133" i="53"/>
  <c r="M133" i="53"/>
  <c r="U133" i="53"/>
  <c r="AC133" i="53"/>
  <c r="AC128" i="53"/>
  <c r="U128" i="53"/>
  <c r="M128" i="53"/>
  <c r="E128" i="53"/>
  <c r="E123" i="53"/>
  <c r="U123" i="53"/>
  <c r="AC123" i="53"/>
  <c r="AC118" i="53"/>
  <c r="U118" i="53"/>
  <c r="E118" i="53"/>
  <c r="M118" i="53"/>
  <c r="E113" i="53"/>
  <c r="M113" i="53"/>
  <c r="U113" i="53"/>
  <c r="AC113" i="53"/>
  <c r="AC108" i="53"/>
  <c r="U108" i="53"/>
  <c r="M108" i="53"/>
  <c r="E108" i="53"/>
  <c r="E103" i="53"/>
  <c r="M103" i="53"/>
  <c r="U103" i="53"/>
  <c r="AC103" i="53"/>
  <c r="AC98" i="53"/>
  <c r="U98" i="53"/>
  <c r="M98" i="53"/>
  <c r="E98" i="53"/>
  <c r="E93" i="53"/>
  <c r="M93" i="53"/>
  <c r="U93" i="53"/>
  <c r="AC93" i="53"/>
  <c r="AC88" i="53"/>
  <c r="U88" i="53"/>
  <c r="M88" i="53"/>
  <c r="E88" i="53"/>
  <c r="E83" i="53"/>
  <c r="M83" i="53"/>
  <c r="U83" i="53"/>
  <c r="AC83" i="53"/>
  <c r="U78" i="53"/>
  <c r="M78" i="53"/>
  <c r="E78" i="53"/>
  <c r="E73" i="53"/>
  <c r="M73" i="53"/>
  <c r="U73" i="53"/>
  <c r="AC73" i="53"/>
  <c r="AC68" i="53"/>
  <c r="U68" i="53"/>
  <c r="M68" i="53"/>
  <c r="E68" i="53"/>
  <c r="D68" i="53"/>
  <c r="C75" i="39"/>
  <c r="C76" i="39"/>
  <c r="C60" i="39"/>
  <c r="C61" i="39" s="1"/>
  <c r="L117" i="39"/>
  <c r="I117" i="39" s="1"/>
  <c r="H117" i="39"/>
  <c r="F117" i="39"/>
  <c r="H86" i="39"/>
  <c r="F86" i="39"/>
  <c r="H85" i="39"/>
  <c r="F85" i="39"/>
  <c r="C90" i="39"/>
  <c r="C91" i="39"/>
  <c r="C92" i="39" s="1"/>
  <c r="C93" i="39" s="1"/>
  <c r="C94" i="39" s="1"/>
  <c r="H114" i="39"/>
  <c r="F114" i="39"/>
  <c r="F97" i="39"/>
  <c r="H97" i="39"/>
  <c r="H109" i="39"/>
  <c r="F109" i="39"/>
  <c r="H108" i="39"/>
  <c r="F108" i="39"/>
  <c r="F94" i="39"/>
  <c r="H94" i="39"/>
  <c r="H106" i="39"/>
  <c r="F106" i="39"/>
  <c r="H102" i="39"/>
  <c r="F102" i="39"/>
  <c r="T100" i="39"/>
  <c r="S100" i="39"/>
  <c r="T99" i="39"/>
  <c r="S99" i="39"/>
  <c r="F89" i="39"/>
  <c r="H89" i="39"/>
  <c r="T95" i="39"/>
  <c r="S95" i="39"/>
  <c r="T93" i="39"/>
  <c r="S93" i="39"/>
  <c r="H91" i="39"/>
  <c r="F91" i="39"/>
  <c r="H82" i="39"/>
  <c r="F82" i="39"/>
  <c r="H79" i="39"/>
  <c r="F79" i="39"/>
  <c r="H76" i="39"/>
  <c r="F76" i="39"/>
  <c r="T75" i="39"/>
  <c r="S75" i="39"/>
  <c r="H74" i="39"/>
  <c r="F74" i="39"/>
  <c r="H71" i="39"/>
  <c r="F71" i="39"/>
  <c r="H70" i="39"/>
  <c r="F70" i="39"/>
  <c r="T69" i="39"/>
  <c r="S69" i="39"/>
  <c r="H68" i="39"/>
  <c r="F68" i="39"/>
  <c r="H67" i="39"/>
  <c r="F67" i="39"/>
  <c r="T66" i="39"/>
  <c r="S66" i="39"/>
  <c r="T65" i="39"/>
  <c r="S65" i="39"/>
  <c r="H63" i="39"/>
  <c r="F63" i="39"/>
  <c r="T62" i="39"/>
  <c r="S62" i="39"/>
  <c r="H61" i="39"/>
  <c r="F61" i="39"/>
  <c r="H59" i="39"/>
  <c r="F59" i="39"/>
  <c r="C58" i="39"/>
  <c r="AK68" i="53"/>
  <c r="AL68" i="53"/>
  <c r="AM68" i="53"/>
  <c r="AN68" i="53"/>
  <c r="AO68" i="53"/>
  <c r="AP68" i="53"/>
  <c r="AQ68" i="53"/>
  <c r="AR68" i="53"/>
  <c r="E69" i="53"/>
  <c r="E71" i="53"/>
  <c r="E72" i="53"/>
  <c r="I69" i="53"/>
  <c r="I71" i="53"/>
  <c r="I72" i="53"/>
  <c r="AK69" i="53"/>
  <c r="AL69" i="53"/>
  <c r="AM69" i="53"/>
  <c r="AN69" i="53"/>
  <c r="AO69" i="53"/>
  <c r="AP69" i="53"/>
  <c r="AQ69" i="53"/>
  <c r="AR69" i="53"/>
  <c r="M69" i="53"/>
  <c r="AS69" i="53" s="1"/>
  <c r="M71" i="53"/>
  <c r="M72" i="53"/>
  <c r="Q69" i="53"/>
  <c r="Q71" i="53"/>
  <c r="Q72" i="53"/>
  <c r="AK70" i="53"/>
  <c r="AL70" i="53"/>
  <c r="AM70" i="53"/>
  <c r="AN70" i="53"/>
  <c r="AO70" i="53"/>
  <c r="AP70" i="53"/>
  <c r="AQ70" i="53"/>
  <c r="AR70" i="53"/>
  <c r="U71" i="53"/>
  <c r="U72" i="53"/>
  <c r="Y69" i="53"/>
  <c r="Y71" i="53"/>
  <c r="Y72" i="53"/>
  <c r="AK71" i="53"/>
  <c r="AL71" i="53"/>
  <c r="AM71" i="53"/>
  <c r="AN71" i="53"/>
  <c r="AO71" i="53"/>
  <c r="AP71" i="53"/>
  <c r="AQ71" i="53"/>
  <c r="AR71" i="53"/>
  <c r="AC69" i="53"/>
  <c r="AC71" i="53"/>
  <c r="AC72" i="53"/>
  <c r="AG69" i="53"/>
  <c r="AG71" i="53"/>
  <c r="AG72" i="53"/>
  <c r="AK73" i="53"/>
  <c r="AL73" i="53"/>
  <c r="AM73" i="53"/>
  <c r="AN73" i="53"/>
  <c r="AO73" i="53"/>
  <c r="AP73" i="53"/>
  <c r="AQ73" i="53"/>
  <c r="AR73" i="53"/>
  <c r="E74" i="53"/>
  <c r="G17" i="54" s="1"/>
  <c r="E76" i="53"/>
  <c r="E77" i="53"/>
  <c r="I74" i="53"/>
  <c r="J17" i="54" s="1"/>
  <c r="I76" i="53"/>
  <c r="I77" i="53"/>
  <c r="AK74" i="53"/>
  <c r="AL74" i="53"/>
  <c r="AM74" i="53"/>
  <c r="AN74" i="53"/>
  <c r="AO74" i="53"/>
  <c r="AP74" i="53"/>
  <c r="AQ74" i="53"/>
  <c r="AR74" i="53"/>
  <c r="M74" i="53"/>
  <c r="M76" i="53"/>
  <c r="M77" i="53"/>
  <c r="Q74" i="53"/>
  <c r="Q76" i="53"/>
  <c r="Q77" i="53"/>
  <c r="AK75" i="53"/>
  <c r="AL75" i="53"/>
  <c r="AM75" i="53"/>
  <c r="AN75" i="53"/>
  <c r="AO75" i="53"/>
  <c r="AP75" i="53"/>
  <c r="AQ75" i="53"/>
  <c r="AR75" i="53"/>
  <c r="U74" i="53"/>
  <c r="AE17" i="54" s="1"/>
  <c r="U76" i="53"/>
  <c r="U77" i="53"/>
  <c r="Y74" i="53"/>
  <c r="AH17" i="54" s="1"/>
  <c r="Y76" i="53"/>
  <c r="Y77" i="53"/>
  <c r="AK76" i="53"/>
  <c r="AL76" i="53"/>
  <c r="AM76" i="53"/>
  <c r="AN76" i="53"/>
  <c r="AO76" i="53"/>
  <c r="AP76" i="53"/>
  <c r="AQ76" i="53"/>
  <c r="AR76" i="53"/>
  <c r="AC74" i="53"/>
  <c r="AM17" i="54" s="1"/>
  <c r="AC76" i="53"/>
  <c r="AC77" i="53"/>
  <c r="AG74" i="53"/>
  <c r="AP17" i="54" s="1"/>
  <c r="AG76" i="53"/>
  <c r="AG77" i="53"/>
  <c r="AK78" i="53"/>
  <c r="AL78" i="53"/>
  <c r="AM78" i="53"/>
  <c r="AN78" i="53"/>
  <c r="AO78" i="53"/>
  <c r="AP78" i="53"/>
  <c r="AQ78" i="53"/>
  <c r="AR78" i="53"/>
  <c r="E79" i="53"/>
  <c r="E81" i="53"/>
  <c r="E82" i="53"/>
  <c r="I79" i="53"/>
  <c r="I81" i="53"/>
  <c r="I82" i="53"/>
  <c r="AK79" i="53"/>
  <c r="AL79" i="53"/>
  <c r="AM79" i="53"/>
  <c r="AN79" i="53"/>
  <c r="AO79" i="53"/>
  <c r="AP79" i="53"/>
  <c r="AQ79" i="53"/>
  <c r="AR79" i="53"/>
  <c r="M79" i="53"/>
  <c r="M81" i="53"/>
  <c r="M82" i="53"/>
  <c r="Q79" i="53"/>
  <c r="Q81" i="53"/>
  <c r="Q82" i="53"/>
  <c r="AJ80" i="53"/>
  <c r="AK80" i="53"/>
  <c r="AL80" i="53"/>
  <c r="AM80" i="53"/>
  <c r="AN80" i="53"/>
  <c r="AO80" i="53"/>
  <c r="AP80" i="53"/>
  <c r="AQ80" i="53"/>
  <c r="AR80" i="53"/>
  <c r="U79" i="53"/>
  <c r="U81" i="53"/>
  <c r="U82" i="53"/>
  <c r="Y79" i="53"/>
  <c r="Y81" i="53"/>
  <c r="Y82" i="53"/>
  <c r="AJ81" i="53"/>
  <c r="AK81" i="53"/>
  <c r="AL81" i="53"/>
  <c r="AM81" i="53"/>
  <c r="AN81" i="53"/>
  <c r="AO81" i="53"/>
  <c r="AP81" i="53"/>
  <c r="AQ81" i="53"/>
  <c r="AR81" i="53"/>
  <c r="AC79" i="53"/>
  <c r="AS81" i="53" s="1"/>
  <c r="AC81" i="53"/>
  <c r="AC82" i="53"/>
  <c r="AG79" i="53"/>
  <c r="AG81" i="53"/>
  <c r="AG82" i="53"/>
  <c r="AT81" i="53" s="1"/>
  <c r="AJ83" i="53"/>
  <c r="AK83" i="53"/>
  <c r="AL83" i="53"/>
  <c r="AM83" i="53"/>
  <c r="AN83" i="53"/>
  <c r="AO83" i="53"/>
  <c r="AP83" i="53"/>
  <c r="AQ83" i="53"/>
  <c r="AR83" i="53"/>
  <c r="E84" i="53"/>
  <c r="E86" i="53"/>
  <c r="E87" i="53"/>
  <c r="AS83" i="53" s="1"/>
  <c r="I84" i="53"/>
  <c r="I86" i="53"/>
  <c r="I87" i="53"/>
  <c r="AT83" i="53" s="1"/>
  <c r="AJ84" i="53"/>
  <c r="AK84" i="53"/>
  <c r="AL84" i="53"/>
  <c r="AM84" i="53"/>
  <c r="AN84" i="53"/>
  <c r="AO84" i="53"/>
  <c r="AP84" i="53"/>
  <c r="AQ84" i="53"/>
  <c r="AR84" i="53"/>
  <c r="M84" i="53"/>
  <c r="M86" i="53"/>
  <c r="M87" i="53"/>
  <c r="Q84" i="53"/>
  <c r="Q86" i="53"/>
  <c r="Q87" i="53"/>
  <c r="AJ85" i="53"/>
  <c r="AK85" i="53"/>
  <c r="AL85" i="53"/>
  <c r="AM85" i="53"/>
  <c r="AN85" i="53"/>
  <c r="AO85" i="53"/>
  <c r="AP85" i="53"/>
  <c r="AQ85" i="53"/>
  <c r="AR85" i="53"/>
  <c r="U84" i="53"/>
  <c r="U86" i="53"/>
  <c r="U87" i="53"/>
  <c r="Y84" i="53"/>
  <c r="Y86" i="53"/>
  <c r="Y87" i="53"/>
  <c r="AJ86" i="53"/>
  <c r="AK86" i="53"/>
  <c r="AL86" i="53"/>
  <c r="AM86" i="53"/>
  <c r="AN86" i="53"/>
  <c r="AO86" i="53"/>
  <c r="AP86" i="53"/>
  <c r="AQ86" i="53"/>
  <c r="AR86" i="53"/>
  <c r="AC84" i="53"/>
  <c r="AH57" i="54" s="1"/>
  <c r="AC86" i="53"/>
  <c r="AC87" i="53"/>
  <c r="AG84" i="53"/>
  <c r="AK57" i="54" s="1"/>
  <c r="AG86" i="53"/>
  <c r="AG87" i="53"/>
  <c r="AT86" i="53" s="1"/>
  <c r="H138" i="39" s="1"/>
  <c r="AJ88" i="53"/>
  <c r="AK88" i="53"/>
  <c r="AL88" i="53"/>
  <c r="AM88" i="53"/>
  <c r="AN88" i="53"/>
  <c r="AO88" i="53"/>
  <c r="AP88" i="53"/>
  <c r="AQ88" i="53"/>
  <c r="AR88" i="53"/>
  <c r="E89" i="53"/>
  <c r="E91" i="53"/>
  <c r="E92" i="53"/>
  <c r="AS88" i="53" s="1"/>
  <c r="I89" i="53"/>
  <c r="I91" i="53"/>
  <c r="I92" i="53"/>
  <c r="AT88" i="53" s="1"/>
  <c r="AJ89" i="53"/>
  <c r="AK89" i="53"/>
  <c r="AL89" i="53"/>
  <c r="AM89" i="53"/>
  <c r="AN89" i="53"/>
  <c r="AO89" i="53"/>
  <c r="AP89" i="53"/>
  <c r="AQ89" i="53"/>
  <c r="AR89" i="53"/>
  <c r="M89" i="53"/>
  <c r="M91" i="53"/>
  <c r="AS89" i="53" s="1"/>
  <c r="Q89" i="53"/>
  <c r="Q91" i="53"/>
  <c r="Q92" i="53"/>
  <c r="AJ90" i="53"/>
  <c r="AK90" i="53"/>
  <c r="AL90" i="53"/>
  <c r="AM90" i="53"/>
  <c r="AN90" i="53"/>
  <c r="AO90" i="53"/>
  <c r="AP90" i="53"/>
  <c r="AQ90" i="53"/>
  <c r="AR90" i="53"/>
  <c r="U89" i="53"/>
  <c r="AI28" i="54" s="1"/>
  <c r="U91" i="53"/>
  <c r="U92" i="53"/>
  <c r="Y89" i="53"/>
  <c r="Y91" i="53"/>
  <c r="Y92" i="53"/>
  <c r="AJ91" i="53"/>
  <c r="AK91" i="53"/>
  <c r="AL91" i="53"/>
  <c r="AM91" i="53"/>
  <c r="AN91" i="53"/>
  <c r="AO91" i="53"/>
  <c r="AP91" i="53"/>
  <c r="AQ91" i="53"/>
  <c r="AR91" i="53"/>
  <c r="AC89" i="53"/>
  <c r="AC91" i="53"/>
  <c r="AC92" i="53"/>
  <c r="AG89" i="53"/>
  <c r="AG91" i="53"/>
  <c r="AG92" i="53"/>
  <c r="AJ93" i="53"/>
  <c r="AK93" i="53"/>
  <c r="AL93" i="53"/>
  <c r="AM93" i="53"/>
  <c r="AN93" i="53"/>
  <c r="AO93" i="53"/>
  <c r="AP93" i="53"/>
  <c r="AQ93" i="53"/>
  <c r="AR93" i="53"/>
  <c r="AS93" i="53"/>
  <c r="AT93" i="53"/>
  <c r="AJ94" i="53"/>
  <c r="AK94" i="53"/>
  <c r="AL94" i="53"/>
  <c r="AM94" i="53"/>
  <c r="AN94" i="53"/>
  <c r="AO94" i="53"/>
  <c r="AP94" i="53"/>
  <c r="AQ94" i="53"/>
  <c r="AR94" i="53"/>
  <c r="AS94" i="53"/>
  <c r="AJ95" i="53"/>
  <c r="AK95" i="53"/>
  <c r="AL95" i="53"/>
  <c r="AM95" i="53"/>
  <c r="AN95" i="53"/>
  <c r="AO95" i="53"/>
  <c r="AP95" i="53"/>
  <c r="AQ95" i="53"/>
  <c r="AR95" i="53"/>
  <c r="U94" i="53"/>
  <c r="U96" i="53"/>
  <c r="U97" i="53"/>
  <c r="Y94" i="53"/>
  <c r="Y96" i="53"/>
  <c r="Y97" i="53"/>
  <c r="AJ96" i="53"/>
  <c r="AK96" i="53"/>
  <c r="AL96" i="53"/>
  <c r="AM96" i="53"/>
  <c r="AN96" i="53"/>
  <c r="AO96" i="53"/>
  <c r="AP96" i="53"/>
  <c r="AQ96" i="53"/>
  <c r="AR96" i="53"/>
  <c r="AC94" i="53"/>
  <c r="AC96" i="53"/>
  <c r="AC97" i="53"/>
  <c r="AG94" i="53"/>
  <c r="AT96" i="53" s="1"/>
  <c r="AG96" i="53"/>
  <c r="AG97" i="53"/>
  <c r="AJ98" i="53"/>
  <c r="AK98" i="53"/>
  <c r="AL98" i="53"/>
  <c r="AM98" i="53"/>
  <c r="AN98" i="53"/>
  <c r="AO98" i="53"/>
  <c r="AP98" i="53"/>
  <c r="AQ98" i="53"/>
  <c r="AR98" i="53"/>
  <c r="E99" i="53"/>
  <c r="E101" i="53"/>
  <c r="E102" i="53"/>
  <c r="I99" i="53"/>
  <c r="AT98" i="53" s="1"/>
  <c r="H127" i="39" s="1"/>
  <c r="I101" i="53"/>
  <c r="I102" i="53"/>
  <c r="AJ99" i="53"/>
  <c r="AK99" i="53"/>
  <c r="AL99" i="53"/>
  <c r="AM99" i="53"/>
  <c r="AN99" i="53"/>
  <c r="AO99" i="53"/>
  <c r="AP99" i="53"/>
  <c r="AQ99" i="53"/>
  <c r="AR99" i="53"/>
  <c r="M99" i="53"/>
  <c r="M101" i="53"/>
  <c r="M102" i="53"/>
  <c r="Q99" i="53"/>
  <c r="Q101" i="53"/>
  <c r="Q102" i="53"/>
  <c r="AJ100" i="53"/>
  <c r="AK100" i="53"/>
  <c r="AL100" i="53"/>
  <c r="AM100" i="53"/>
  <c r="AN100" i="53"/>
  <c r="AO100" i="53"/>
  <c r="AP100" i="53"/>
  <c r="AQ100" i="53"/>
  <c r="AR100" i="53"/>
  <c r="U99" i="53"/>
  <c r="U101" i="53"/>
  <c r="U102" i="53"/>
  <c r="Y99" i="53"/>
  <c r="Y101" i="53"/>
  <c r="Y102" i="53"/>
  <c r="AJ101" i="53"/>
  <c r="AK101" i="53"/>
  <c r="AL101" i="53"/>
  <c r="AM101" i="53"/>
  <c r="AN101" i="53"/>
  <c r="AO101" i="53"/>
  <c r="AP101" i="53"/>
  <c r="AQ101" i="53"/>
  <c r="AR101" i="53"/>
  <c r="AC99" i="53"/>
  <c r="AC101" i="53"/>
  <c r="AC102" i="53"/>
  <c r="AG99" i="53"/>
  <c r="AG101" i="53"/>
  <c r="AG102" i="53"/>
  <c r="AJ103" i="53"/>
  <c r="AK103" i="53"/>
  <c r="AL103" i="53"/>
  <c r="AM103" i="53"/>
  <c r="AN103" i="53"/>
  <c r="AO103" i="53"/>
  <c r="AP103" i="53"/>
  <c r="AQ103" i="53"/>
  <c r="AR103" i="53"/>
  <c r="E104" i="53"/>
  <c r="D54" i="54" s="1"/>
  <c r="E106" i="53"/>
  <c r="E107" i="53"/>
  <c r="AS103" i="53" s="1"/>
  <c r="I104" i="53"/>
  <c r="G54" i="54" s="1"/>
  <c r="I106" i="53"/>
  <c r="I107" i="53"/>
  <c r="AT103" i="53"/>
  <c r="AJ104" i="53"/>
  <c r="AK104" i="53"/>
  <c r="AL104" i="53"/>
  <c r="AM104" i="53"/>
  <c r="AN104" i="53"/>
  <c r="AO104" i="53"/>
  <c r="AP104" i="53"/>
  <c r="AQ104" i="53"/>
  <c r="AR104" i="53"/>
  <c r="M104" i="53"/>
  <c r="AQ54" i="54" s="1"/>
  <c r="M106" i="53"/>
  <c r="M107" i="53"/>
  <c r="Q104" i="53"/>
  <c r="AT54" i="54" s="1"/>
  <c r="Q106" i="53"/>
  <c r="Q107" i="53"/>
  <c r="AJ105" i="53"/>
  <c r="AK105" i="53"/>
  <c r="AL105" i="53"/>
  <c r="AM105" i="53"/>
  <c r="AN105" i="53"/>
  <c r="AO105" i="53"/>
  <c r="AP105" i="53"/>
  <c r="AQ105" i="53"/>
  <c r="AR105" i="53"/>
  <c r="AS105" i="53"/>
  <c r="AT105" i="53"/>
  <c r="AJ106" i="53"/>
  <c r="AK106" i="53"/>
  <c r="AL106" i="53"/>
  <c r="AM106" i="53"/>
  <c r="AN106" i="53"/>
  <c r="AO106" i="53"/>
  <c r="AP106" i="53"/>
  <c r="AQ106" i="53"/>
  <c r="AR106" i="53"/>
  <c r="AC104" i="53"/>
  <c r="AG104" i="53"/>
  <c r="AJ108" i="53"/>
  <c r="AK108" i="53"/>
  <c r="AL108" i="53"/>
  <c r="AM108" i="53"/>
  <c r="AN108" i="53"/>
  <c r="AO108" i="53"/>
  <c r="AP108" i="53"/>
  <c r="AQ108" i="53"/>
  <c r="AR108" i="53"/>
  <c r="E109" i="53"/>
  <c r="AS108" i="53"/>
  <c r="I109" i="53"/>
  <c r="I111" i="53"/>
  <c r="I112" i="53"/>
  <c r="AT108" i="53" s="1"/>
  <c r="AJ109" i="53"/>
  <c r="AK109" i="53"/>
  <c r="AL109" i="53"/>
  <c r="AM109" i="53"/>
  <c r="AN109" i="53"/>
  <c r="AO109" i="53"/>
  <c r="AP109" i="53"/>
  <c r="AQ109" i="53"/>
  <c r="AR109" i="53"/>
  <c r="M109" i="53"/>
  <c r="M111" i="53"/>
  <c r="M112" i="53"/>
  <c r="AS109" i="53" s="1"/>
  <c r="Q109" i="53"/>
  <c r="Q111" i="53"/>
  <c r="Q112" i="53"/>
  <c r="AT109" i="53" s="1"/>
  <c r="AJ110" i="53"/>
  <c r="AK110" i="53"/>
  <c r="AL110" i="53"/>
  <c r="AM110" i="53"/>
  <c r="AN110" i="53"/>
  <c r="AO110" i="53"/>
  <c r="AP110" i="53"/>
  <c r="AQ110" i="53"/>
  <c r="AR110" i="53"/>
  <c r="U109" i="53"/>
  <c r="U111" i="53"/>
  <c r="U112" i="53"/>
  <c r="Y109" i="53"/>
  <c r="Y111" i="53"/>
  <c r="Y112" i="53"/>
  <c r="AJ111" i="53"/>
  <c r="AK111" i="53"/>
  <c r="AL111" i="53"/>
  <c r="AM111" i="53"/>
  <c r="AN111" i="53"/>
  <c r="AO111" i="53"/>
  <c r="AP111" i="53"/>
  <c r="AQ111" i="53"/>
  <c r="AR111" i="53"/>
  <c r="AC109" i="53"/>
  <c r="AC111" i="53"/>
  <c r="AC112" i="53"/>
  <c r="AG109" i="53"/>
  <c r="AG111" i="53"/>
  <c r="AG112" i="53"/>
  <c r="AJ113" i="53"/>
  <c r="AK113" i="53"/>
  <c r="AL113" i="53"/>
  <c r="AM113" i="53"/>
  <c r="AN113" i="53"/>
  <c r="AO113" i="53"/>
  <c r="AP113" i="53"/>
  <c r="AQ113" i="53"/>
  <c r="AR113" i="53"/>
  <c r="E114" i="53"/>
  <c r="AS113" i="53" s="1"/>
  <c r="E116" i="53"/>
  <c r="E117" i="53"/>
  <c r="I114" i="53"/>
  <c r="AT113" i="53" s="1"/>
  <c r="I116" i="53"/>
  <c r="I117" i="53"/>
  <c r="AJ114" i="53"/>
  <c r="AK114" i="53"/>
  <c r="AL114" i="53"/>
  <c r="AM114" i="53"/>
  <c r="AN114" i="53"/>
  <c r="AO114" i="53"/>
  <c r="AP114" i="53"/>
  <c r="AQ114" i="53"/>
  <c r="AR114" i="53"/>
  <c r="M114" i="53"/>
  <c r="M116" i="53"/>
  <c r="M117" i="53"/>
  <c r="Q114" i="53"/>
  <c r="Q116" i="53"/>
  <c r="Q117" i="53"/>
  <c r="AJ115" i="53"/>
  <c r="AK115" i="53"/>
  <c r="AL115" i="53"/>
  <c r="AM115" i="53"/>
  <c r="AN115" i="53"/>
  <c r="AO115" i="53"/>
  <c r="AP115" i="53"/>
  <c r="AQ115" i="53"/>
  <c r="AR115" i="53"/>
  <c r="U114" i="53"/>
  <c r="I68" i="54" s="1"/>
  <c r="U116" i="53"/>
  <c r="U117" i="53"/>
  <c r="Y114" i="53"/>
  <c r="Y116" i="53"/>
  <c r="Y117" i="53"/>
  <c r="AJ116" i="53"/>
  <c r="AK116" i="53"/>
  <c r="AL116" i="53"/>
  <c r="AM116" i="53"/>
  <c r="AN116" i="53"/>
  <c r="AO116" i="53"/>
  <c r="AP116" i="53"/>
  <c r="AQ116" i="53"/>
  <c r="AR116" i="53"/>
  <c r="AC114" i="53"/>
  <c r="AC116" i="53"/>
  <c r="AC117" i="53"/>
  <c r="AG114" i="53"/>
  <c r="AG116" i="53"/>
  <c r="AG117" i="53"/>
  <c r="AJ118" i="53"/>
  <c r="AK118" i="53"/>
  <c r="AL118" i="53"/>
  <c r="AM118" i="53"/>
  <c r="AN118" i="53"/>
  <c r="AO118" i="53"/>
  <c r="AP118" i="53"/>
  <c r="AQ118" i="53"/>
  <c r="AR118" i="53"/>
  <c r="E119" i="53"/>
  <c r="E121" i="53"/>
  <c r="E122" i="53"/>
  <c r="AS118" i="53" s="1"/>
  <c r="I119" i="53"/>
  <c r="I121" i="53"/>
  <c r="I122" i="53"/>
  <c r="AT118" i="53"/>
  <c r="AJ119" i="53"/>
  <c r="AK119" i="53"/>
  <c r="AL119" i="53"/>
  <c r="AM119" i="53"/>
  <c r="AN119" i="53"/>
  <c r="AO119" i="53"/>
  <c r="AP119" i="53"/>
  <c r="AQ119" i="53"/>
  <c r="AR119" i="53"/>
  <c r="M119" i="53"/>
  <c r="AI31" i="54" s="1"/>
  <c r="M121" i="53"/>
  <c r="M122" i="53"/>
  <c r="Q119" i="53"/>
  <c r="Q121" i="53"/>
  <c r="Q122" i="53"/>
  <c r="AJ120" i="53"/>
  <c r="AK120" i="53"/>
  <c r="AL120" i="53"/>
  <c r="AM120" i="53"/>
  <c r="AN120" i="53"/>
  <c r="AO120" i="53"/>
  <c r="AP120" i="53"/>
  <c r="AQ120" i="53"/>
  <c r="AR120" i="53"/>
  <c r="U119" i="53"/>
  <c r="U121" i="53"/>
  <c r="U122" i="53"/>
  <c r="Y119" i="53"/>
  <c r="Y121" i="53"/>
  <c r="Y122" i="53"/>
  <c r="AJ121" i="53"/>
  <c r="AK121" i="53"/>
  <c r="AL121" i="53"/>
  <c r="AM121" i="53"/>
  <c r="AN121" i="53"/>
  <c r="AO121" i="53"/>
  <c r="AP121" i="53"/>
  <c r="AQ121" i="53"/>
  <c r="AR121" i="53"/>
  <c r="AC119" i="53"/>
  <c r="AS121" i="53" s="1"/>
  <c r="AC121" i="53"/>
  <c r="AC122" i="53"/>
  <c r="AG119" i="53"/>
  <c r="AT121" i="53" s="1"/>
  <c r="AG121" i="53"/>
  <c r="AG122" i="53"/>
  <c r="AJ123" i="53"/>
  <c r="AK123" i="53"/>
  <c r="AL123" i="53"/>
  <c r="AM123" i="53"/>
  <c r="AN123" i="53"/>
  <c r="AO123" i="53"/>
  <c r="AP123" i="53"/>
  <c r="AQ123" i="53"/>
  <c r="AR123" i="53"/>
  <c r="E124" i="53"/>
  <c r="E127" i="53"/>
  <c r="I124" i="53"/>
  <c r="I127" i="53"/>
  <c r="AJ124" i="53"/>
  <c r="AK124" i="53"/>
  <c r="AL124" i="53"/>
  <c r="AM124" i="53"/>
  <c r="AN124" i="53"/>
  <c r="AO124" i="53"/>
  <c r="AP124" i="53"/>
  <c r="AQ124" i="53"/>
  <c r="AR124" i="53"/>
  <c r="M124" i="53"/>
  <c r="AS124" i="53" s="1"/>
  <c r="M127" i="53"/>
  <c r="Q124" i="53"/>
  <c r="Q127" i="53"/>
  <c r="AJ125" i="53"/>
  <c r="AK125" i="53"/>
  <c r="AL125" i="53"/>
  <c r="AM125" i="53"/>
  <c r="AN125" i="53"/>
  <c r="AO125" i="53"/>
  <c r="AP125" i="53"/>
  <c r="AQ125" i="53"/>
  <c r="AR125" i="53"/>
  <c r="U124" i="53"/>
  <c r="U126" i="53"/>
  <c r="U127" i="53"/>
  <c r="Y124" i="53"/>
  <c r="Y126" i="53"/>
  <c r="Y127" i="53"/>
  <c r="AJ126" i="53"/>
  <c r="AK126" i="53"/>
  <c r="AL126" i="53"/>
  <c r="AM126" i="53"/>
  <c r="AN126" i="53"/>
  <c r="AO126" i="53"/>
  <c r="AP126" i="53"/>
  <c r="AQ126" i="53"/>
  <c r="AR126" i="53"/>
  <c r="AC124" i="53"/>
  <c r="AS126" i="53" s="1"/>
  <c r="AC126" i="53"/>
  <c r="AC127" i="53"/>
  <c r="AG124" i="53"/>
  <c r="AT126" i="53" s="1"/>
  <c r="AG126" i="53"/>
  <c r="AG127" i="53"/>
  <c r="AJ128" i="53"/>
  <c r="AK128" i="53"/>
  <c r="AL128" i="53"/>
  <c r="AM128" i="53"/>
  <c r="AN128" i="53"/>
  <c r="AO128" i="53"/>
  <c r="AP128" i="53"/>
  <c r="AQ128" i="53"/>
  <c r="AR128" i="53"/>
  <c r="E129" i="53"/>
  <c r="AS128" i="53" s="1"/>
  <c r="E131" i="53"/>
  <c r="E132" i="53"/>
  <c r="I129" i="53"/>
  <c r="AT128" i="53" s="1"/>
  <c r="I131" i="53"/>
  <c r="I132" i="53"/>
  <c r="AJ129" i="53"/>
  <c r="AK129" i="53"/>
  <c r="AL129" i="53"/>
  <c r="AM129" i="53"/>
  <c r="AN129" i="53"/>
  <c r="AO129" i="53"/>
  <c r="AP129" i="53"/>
  <c r="AQ129" i="53"/>
  <c r="AR129" i="53"/>
  <c r="M129" i="53"/>
  <c r="M131" i="53"/>
  <c r="M132" i="53"/>
  <c r="Q129" i="53"/>
  <c r="Q131" i="53"/>
  <c r="Q132" i="53"/>
  <c r="AJ130" i="53"/>
  <c r="AK130" i="53"/>
  <c r="AL130" i="53"/>
  <c r="AM130" i="53"/>
  <c r="AN130" i="53"/>
  <c r="AO130" i="53"/>
  <c r="AP130" i="53"/>
  <c r="AQ130" i="53"/>
  <c r="AR130" i="53"/>
  <c r="U129" i="53"/>
  <c r="U131" i="53"/>
  <c r="AS130" i="53" s="1"/>
  <c r="U132" i="53"/>
  <c r="Y129" i="53"/>
  <c r="Y131" i="53"/>
  <c r="Y132" i="53"/>
  <c r="AJ131" i="53"/>
  <c r="AK131" i="53"/>
  <c r="AL131" i="53"/>
  <c r="AM131" i="53"/>
  <c r="AN131" i="53"/>
  <c r="AO131" i="53"/>
  <c r="AP131" i="53"/>
  <c r="AQ131" i="53"/>
  <c r="AR131" i="53"/>
  <c r="AC129" i="53"/>
  <c r="AJ51" i="54" s="1"/>
  <c r="AC131" i="53"/>
  <c r="AC132" i="53"/>
  <c r="AG129" i="53"/>
  <c r="AG131" i="53"/>
  <c r="AG132" i="53"/>
  <c r="AJ133" i="53"/>
  <c r="AK133" i="53"/>
  <c r="AL133" i="53"/>
  <c r="AM133" i="53"/>
  <c r="AN133" i="53"/>
  <c r="AO133" i="53"/>
  <c r="AP133" i="53"/>
  <c r="AQ133" i="53"/>
  <c r="AR133" i="53"/>
  <c r="U134" i="53"/>
  <c r="AS133" i="53" s="1"/>
  <c r="Y134" i="53"/>
  <c r="AT133" i="53" s="1"/>
  <c r="AJ134" i="53"/>
  <c r="AK134" i="53"/>
  <c r="AL134" i="53"/>
  <c r="AM134" i="53"/>
  <c r="AN134" i="53"/>
  <c r="AO134" i="53"/>
  <c r="AP134" i="53"/>
  <c r="AQ134" i="53"/>
  <c r="AR134" i="53"/>
  <c r="AC134" i="53"/>
  <c r="AS134" i="53" s="1"/>
  <c r="AG134" i="53"/>
  <c r="AT134" i="53"/>
  <c r="AJ138" i="53"/>
  <c r="AK138" i="53"/>
  <c r="AL138" i="53"/>
  <c r="AM138" i="53"/>
  <c r="AN138" i="53"/>
  <c r="AO138" i="53"/>
  <c r="AP138" i="53"/>
  <c r="AQ138" i="53"/>
  <c r="AR138" i="53"/>
  <c r="E139" i="53"/>
  <c r="W8" i="54" s="1"/>
  <c r="E141" i="53"/>
  <c r="E142" i="53"/>
  <c r="I139" i="53"/>
  <c r="Z8" i="54" s="1"/>
  <c r="I141" i="53"/>
  <c r="I142" i="53"/>
  <c r="AJ139" i="53"/>
  <c r="AK139" i="53"/>
  <c r="AL139" i="53"/>
  <c r="AM139" i="53"/>
  <c r="AN139" i="53"/>
  <c r="AO139" i="53"/>
  <c r="AP139" i="53"/>
  <c r="AQ139" i="53"/>
  <c r="AR139" i="53"/>
  <c r="M139" i="53"/>
  <c r="X48" i="54" s="1"/>
  <c r="Q139" i="53"/>
  <c r="I137" i="53"/>
  <c r="E137" i="53"/>
  <c r="R134" i="53"/>
  <c r="R136" i="53" s="1"/>
  <c r="L134" i="53"/>
  <c r="L136" i="53" s="1"/>
  <c r="J134" i="53"/>
  <c r="J136" i="53" s="1"/>
  <c r="I136" i="53"/>
  <c r="E136" i="53"/>
  <c r="D134" i="53"/>
  <c r="D136" i="53" s="1"/>
  <c r="Q134" i="53"/>
  <c r="M134" i="53"/>
  <c r="I134" i="53"/>
  <c r="E134" i="53"/>
  <c r="R133" i="53"/>
  <c r="L133" i="53"/>
  <c r="J133" i="53"/>
  <c r="D133" i="53"/>
  <c r="B73" i="53"/>
  <c r="B78" i="53" s="1"/>
  <c r="B83" i="53" s="1"/>
  <c r="B88" i="53" s="1"/>
  <c r="B93" i="53" s="1"/>
  <c r="B98" i="53" s="1"/>
  <c r="B103" i="53" s="1"/>
  <c r="B108" i="53" s="1"/>
  <c r="B113" i="53" s="1"/>
  <c r="B118" i="53" s="1"/>
  <c r="B123" i="53" s="1"/>
  <c r="B128" i="53" s="1"/>
  <c r="B133" i="53" s="1"/>
  <c r="B138" i="53" s="1"/>
  <c r="AJ6" i="53"/>
  <c r="R77" i="55" s="1"/>
  <c r="M80" i="55" s="1"/>
  <c r="AJ7" i="53"/>
  <c r="R76" i="55" s="1"/>
  <c r="M79" i="55" s="1"/>
  <c r="AJ8" i="53"/>
  <c r="AJ9" i="53"/>
  <c r="AK6" i="53"/>
  <c r="K6" i="48" s="1"/>
  <c r="F9" i="48" s="1"/>
  <c r="AL6" i="53"/>
  <c r="AM6" i="53"/>
  <c r="AN6" i="53"/>
  <c r="M7" i="48" s="1"/>
  <c r="D10" i="48" s="1"/>
  <c r="E7" i="53"/>
  <c r="AS6" i="53" s="1"/>
  <c r="F3" i="39" s="1"/>
  <c r="I7" i="53"/>
  <c r="AT6" i="53" s="1"/>
  <c r="AK7" i="53"/>
  <c r="AL7" i="53"/>
  <c r="AM7" i="53"/>
  <c r="AN7" i="53"/>
  <c r="M7" i="53"/>
  <c r="AS7" i="53" s="1"/>
  <c r="Q7" i="53"/>
  <c r="AT7" i="53" s="1"/>
  <c r="AK8" i="53"/>
  <c r="AL8" i="53"/>
  <c r="AM8" i="53"/>
  <c r="AN8" i="53"/>
  <c r="U7" i="53"/>
  <c r="AS8" i="53" s="1"/>
  <c r="F31" i="39" s="1"/>
  <c r="Y7" i="53"/>
  <c r="AT8" i="53" s="1"/>
  <c r="AK9" i="53"/>
  <c r="AL9" i="53"/>
  <c r="AM9" i="53"/>
  <c r="AN9" i="53"/>
  <c r="AC7" i="53"/>
  <c r="AS9" i="53" s="1"/>
  <c r="AG7" i="53"/>
  <c r="AT9" i="53" s="1"/>
  <c r="AJ10" i="53"/>
  <c r="AK10" i="53"/>
  <c r="AL10" i="53"/>
  <c r="AM10" i="53"/>
  <c r="K64" i="48" s="1"/>
  <c r="F67" i="48" s="1"/>
  <c r="AN10" i="53"/>
  <c r="E11" i="53"/>
  <c r="AS10" i="53" s="1"/>
  <c r="I11" i="53"/>
  <c r="AT10" i="53" s="1"/>
  <c r="H4" i="39" s="1"/>
  <c r="AJ11" i="53"/>
  <c r="AK11" i="53"/>
  <c r="AL11" i="53"/>
  <c r="AM11" i="53"/>
  <c r="AN11" i="53"/>
  <c r="M11" i="53"/>
  <c r="AS11" i="53" s="1"/>
  <c r="Q11" i="53"/>
  <c r="AT11" i="53" s="1"/>
  <c r="AJ12" i="53"/>
  <c r="AK12" i="53"/>
  <c r="AL12" i="53"/>
  <c r="AM12" i="53"/>
  <c r="AN12" i="53"/>
  <c r="AA13" i="48" s="1"/>
  <c r="R16" i="48" s="1"/>
  <c r="U11" i="53"/>
  <c r="AS12" i="53"/>
  <c r="Y11" i="53"/>
  <c r="AT12" i="53" s="1"/>
  <c r="H32" i="39" s="1"/>
  <c r="AJ13" i="53"/>
  <c r="AK13" i="53"/>
  <c r="AL13" i="53"/>
  <c r="AM13" i="53"/>
  <c r="AN13" i="53"/>
  <c r="AC11" i="53"/>
  <c r="AS13" i="53" s="1"/>
  <c r="AG11" i="53"/>
  <c r="AT13" i="53" s="1"/>
  <c r="H46" i="39" s="1"/>
  <c r="AJ14" i="53"/>
  <c r="AK14" i="53"/>
  <c r="AL14" i="53"/>
  <c r="AM14" i="53"/>
  <c r="AN14" i="53"/>
  <c r="E15" i="53"/>
  <c r="AS14" i="53" s="1"/>
  <c r="I15" i="53"/>
  <c r="AT14" i="53" s="1"/>
  <c r="AJ15" i="53"/>
  <c r="AK15" i="53"/>
  <c r="AL15" i="53"/>
  <c r="AM15" i="53"/>
  <c r="AN15" i="53"/>
  <c r="M15" i="53"/>
  <c r="AS15" i="53" s="1"/>
  <c r="Q15" i="53"/>
  <c r="AT15" i="53" s="1"/>
  <c r="AJ16" i="53"/>
  <c r="AK16" i="53"/>
  <c r="AL16" i="53"/>
  <c r="AM16" i="53"/>
  <c r="AN16" i="53"/>
  <c r="U15" i="53"/>
  <c r="AS16" i="53" s="1"/>
  <c r="Y15" i="53"/>
  <c r="AT16" i="53" s="1"/>
  <c r="AJ17" i="53"/>
  <c r="AK17" i="53"/>
  <c r="AL17" i="53"/>
  <c r="AM17" i="53"/>
  <c r="AN17" i="53"/>
  <c r="AC15" i="53"/>
  <c r="AS17" i="53" s="1"/>
  <c r="AG15" i="53"/>
  <c r="AT17" i="53" s="1"/>
  <c r="AJ18" i="53"/>
  <c r="AK18" i="53"/>
  <c r="AL18" i="53"/>
  <c r="AM18" i="53"/>
  <c r="AN18" i="53"/>
  <c r="E19" i="53"/>
  <c r="AS18" i="53" s="1"/>
  <c r="F6" i="39" s="1"/>
  <c r="I19" i="53"/>
  <c r="AT18" i="53" s="1"/>
  <c r="AJ19" i="53"/>
  <c r="AK19" i="53"/>
  <c r="AL19" i="53"/>
  <c r="AM19" i="53"/>
  <c r="AN19" i="53"/>
  <c r="M19" i="53"/>
  <c r="AS19" i="53" s="1"/>
  <c r="Q19" i="53"/>
  <c r="AT19" i="53" s="1"/>
  <c r="H20" i="39" s="1"/>
  <c r="AJ20" i="53"/>
  <c r="AK20" i="53"/>
  <c r="AL20" i="53"/>
  <c r="AM20" i="53"/>
  <c r="AN20" i="53"/>
  <c r="U19" i="53"/>
  <c r="AS20" i="53" s="1"/>
  <c r="Y19" i="53"/>
  <c r="AT20" i="53" s="1"/>
  <c r="H34" i="39" s="1"/>
  <c r="AJ21" i="53"/>
  <c r="AK21" i="53"/>
  <c r="AL21" i="53"/>
  <c r="AM21" i="53"/>
  <c r="AN21" i="53"/>
  <c r="AC19" i="53"/>
  <c r="AS21" i="53" s="1"/>
  <c r="AG19" i="53"/>
  <c r="AT21" i="53" s="1"/>
  <c r="AJ22" i="53"/>
  <c r="AK22" i="53"/>
  <c r="AL22" i="53"/>
  <c r="AM22" i="53"/>
  <c r="AN22" i="53"/>
  <c r="E23" i="53"/>
  <c r="AS22" i="53"/>
  <c r="I23" i="53"/>
  <c r="AT22" i="53" s="1"/>
  <c r="AJ23" i="53"/>
  <c r="AK23" i="53"/>
  <c r="AL23" i="53"/>
  <c r="AM23" i="53"/>
  <c r="AN23" i="53"/>
  <c r="M23" i="53"/>
  <c r="AS23" i="53" s="1"/>
  <c r="Q23" i="53"/>
  <c r="AT23" i="53" s="1"/>
  <c r="AJ24" i="53"/>
  <c r="AK24" i="53"/>
  <c r="AL24" i="53"/>
  <c r="AM24" i="53"/>
  <c r="AN24" i="53"/>
  <c r="U23" i="53"/>
  <c r="AS24" i="53" s="1"/>
  <c r="Y23" i="53"/>
  <c r="AT24" i="53"/>
  <c r="AJ25" i="53"/>
  <c r="AK25" i="53"/>
  <c r="AL25" i="53"/>
  <c r="AM25" i="53"/>
  <c r="AN25" i="53"/>
  <c r="AC23" i="53"/>
  <c r="AS25" i="53" s="1"/>
  <c r="AG23" i="53"/>
  <c r="AT25" i="53" s="1"/>
  <c r="AJ26" i="53"/>
  <c r="AK26" i="53"/>
  <c r="AL26" i="53"/>
  <c r="AM26" i="53"/>
  <c r="AN26" i="53"/>
  <c r="E27" i="53"/>
  <c r="AS26" i="53" s="1"/>
  <c r="I27" i="53"/>
  <c r="AT26" i="53" s="1"/>
  <c r="AJ27" i="53"/>
  <c r="AK27" i="53"/>
  <c r="AL27" i="53"/>
  <c r="AM27" i="53"/>
  <c r="AN27" i="53"/>
  <c r="M27" i="53"/>
  <c r="AS27" i="53"/>
  <c r="Q27" i="53"/>
  <c r="AT27" i="53" s="1"/>
  <c r="H22" i="39" s="1"/>
  <c r="AJ28" i="53"/>
  <c r="AK28" i="53"/>
  <c r="AL28" i="53"/>
  <c r="AM28" i="53"/>
  <c r="AN28" i="53"/>
  <c r="U27" i="53"/>
  <c r="AS28" i="53" s="1"/>
  <c r="Y27" i="53"/>
  <c r="AT28" i="53" s="1"/>
  <c r="AJ29" i="53"/>
  <c r="AK29" i="53"/>
  <c r="AL29" i="53"/>
  <c r="AM29" i="53"/>
  <c r="AN29" i="53"/>
  <c r="AC27" i="53"/>
  <c r="AS29" i="53" s="1"/>
  <c r="AG27" i="53"/>
  <c r="AT29" i="53" s="1"/>
  <c r="AJ30" i="53"/>
  <c r="AK30" i="53"/>
  <c r="AL30" i="53"/>
  <c r="AM30" i="53"/>
  <c r="AN30" i="53"/>
  <c r="AA7" i="48" s="1"/>
  <c r="D16" i="48" s="1"/>
  <c r="E31" i="53"/>
  <c r="AS30" i="53"/>
  <c r="I31" i="53"/>
  <c r="AT30" i="53" s="1"/>
  <c r="H9" i="39" s="1"/>
  <c r="AJ31" i="53"/>
  <c r="AK31" i="53"/>
  <c r="AL31" i="53"/>
  <c r="AM31" i="53"/>
  <c r="AN31" i="53"/>
  <c r="M31" i="53"/>
  <c r="AS31" i="53" s="1"/>
  <c r="Q31" i="53"/>
  <c r="AT31" i="53" s="1"/>
  <c r="AJ32" i="53"/>
  <c r="AK32" i="53"/>
  <c r="AL32" i="53"/>
  <c r="AM32" i="53"/>
  <c r="AN32" i="53"/>
  <c r="U31" i="53"/>
  <c r="AS32" i="53" s="1"/>
  <c r="Y31" i="53"/>
  <c r="AT32" i="53" s="1"/>
  <c r="AJ33" i="53"/>
  <c r="AK33" i="53"/>
  <c r="AL33" i="53"/>
  <c r="AM33" i="53"/>
  <c r="AN33" i="53"/>
  <c r="AC31" i="53"/>
  <c r="AS33" i="53" s="1"/>
  <c r="AG31" i="53"/>
  <c r="AT33" i="53" s="1"/>
  <c r="AJ34" i="53"/>
  <c r="AK34" i="53"/>
  <c r="AL34" i="53"/>
  <c r="AM34" i="53"/>
  <c r="AN34" i="53"/>
  <c r="E35" i="53"/>
  <c r="AS34" i="53" s="1"/>
  <c r="I35" i="53"/>
  <c r="AT34" i="53" s="1"/>
  <c r="AJ35" i="53"/>
  <c r="AK35" i="53"/>
  <c r="AL35" i="53"/>
  <c r="AM35" i="53"/>
  <c r="AN35" i="53"/>
  <c r="M35" i="53"/>
  <c r="AS35" i="53" s="1"/>
  <c r="Q35" i="53"/>
  <c r="AT35" i="53" s="1"/>
  <c r="H24" i="39" s="1"/>
  <c r="AJ36" i="53"/>
  <c r="AK36" i="53"/>
  <c r="AL36" i="53"/>
  <c r="AM36" i="53"/>
  <c r="AN36" i="53"/>
  <c r="U35" i="53"/>
  <c r="AS36" i="53" s="1"/>
  <c r="Y35" i="53"/>
  <c r="AT36" i="53" s="1"/>
  <c r="AJ37" i="53"/>
  <c r="F125" i="39" s="1"/>
  <c r="AK37" i="53"/>
  <c r="AL37" i="53"/>
  <c r="AM37" i="53"/>
  <c r="AN37" i="53"/>
  <c r="AC35" i="53"/>
  <c r="AS37" i="53" s="1"/>
  <c r="AG35" i="53"/>
  <c r="AT37" i="53" s="1"/>
  <c r="AJ38" i="53"/>
  <c r="AK38" i="53"/>
  <c r="AL38" i="53"/>
  <c r="AM38" i="53"/>
  <c r="AN38" i="53"/>
  <c r="E39" i="53"/>
  <c r="AS38" i="53" s="1"/>
  <c r="I39" i="53"/>
  <c r="AT38" i="53" s="1"/>
  <c r="AJ39" i="53"/>
  <c r="AK39" i="53"/>
  <c r="AL39" i="53"/>
  <c r="AM39" i="53"/>
  <c r="AN39" i="53"/>
  <c r="M39" i="53"/>
  <c r="AS39" i="53" s="1"/>
  <c r="F25" i="39" s="1"/>
  <c r="Q39" i="53"/>
  <c r="AT39" i="53"/>
  <c r="AJ40" i="53"/>
  <c r="AK40" i="53"/>
  <c r="AL40" i="53"/>
  <c r="AM40" i="53"/>
  <c r="AN40" i="53"/>
  <c r="U39" i="53"/>
  <c r="AS40" i="53" s="1"/>
  <c r="Y39" i="53"/>
  <c r="AT40" i="53" s="1"/>
  <c r="AJ41" i="53"/>
  <c r="AK41" i="53"/>
  <c r="AL41" i="53"/>
  <c r="AM41" i="53"/>
  <c r="AN41" i="53"/>
  <c r="AC39" i="53"/>
  <c r="AS41" i="53" s="1"/>
  <c r="AG39" i="53"/>
  <c r="AT41" i="53" s="1"/>
  <c r="AJ42" i="53"/>
  <c r="AK42" i="53"/>
  <c r="AL42" i="53"/>
  <c r="AM42" i="53"/>
  <c r="AN42" i="53"/>
  <c r="E43" i="53"/>
  <c r="AS42" i="53"/>
  <c r="I43" i="53"/>
  <c r="AT42" i="53" s="1"/>
  <c r="AJ43" i="53"/>
  <c r="AK43" i="53"/>
  <c r="AL43" i="53"/>
  <c r="AM43" i="53"/>
  <c r="AN43" i="53"/>
  <c r="M43" i="53"/>
  <c r="AS43" i="53" s="1"/>
  <c r="Q43" i="53"/>
  <c r="AT43" i="53" s="1"/>
  <c r="AJ44" i="53"/>
  <c r="AK44" i="53"/>
  <c r="AL44" i="53"/>
  <c r="AM44" i="53"/>
  <c r="AN44" i="53"/>
  <c r="U43" i="53"/>
  <c r="AS44" i="53" s="1"/>
  <c r="Y43" i="53"/>
  <c r="AT44" i="53" s="1"/>
  <c r="AJ45" i="53"/>
  <c r="AK45" i="53"/>
  <c r="AL45" i="53"/>
  <c r="AM45" i="53"/>
  <c r="AN45" i="53"/>
  <c r="AC43" i="53"/>
  <c r="AS45" i="53" s="1"/>
  <c r="AG43" i="53"/>
  <c r="AT45" i="53" s="1"/>
  <c r="AJ46" i="53"/>
  <c r="AK46" i="53"/>
  <c r="AL46" i="53"/>
  <c r="AM46" i="53"/>
  <c r="AN46" i="53"/>
  <c r="E47" i="53"/>
  <c r="AS46" i="53" s="1"/>
  <c r="F13" i="39" s="1"/>
  <c r="I47" i="53"/>
  <c r="AT46" i="53"/>
  <c r="AJ47" i="53"/>
  <c r="AK47" i="53"/>
  <c r="AL47" i="53"/>
  <c r="AM47" i="53"/>
  <c r="AN47" i="53"/>
  <c r="M47" i="53"/>
  <c r="AS47" i="53" s="1"/>
  <c r="Q47" i="53"/>
  <c r="AT47" i="53" s="1"/>
  <c r="AJ48" i="53"/>
  <c r="AK48" i="53"/>
  <c r="AL48" i="53"/>
  <c r="AM48" i="53"/>
  <c r="AN48" i="53"/>
  <c r="U47" i="53"/>
  <c r="AS48" i="53" s="1"/>
  <c r="F41" i="39" s="1"/>
  <c r="Y47" i="53"/>
  <c r="AT48" i="53" s="1"/>
  <c r="AJ49" i="53"/>
  <c r="AK49" i="53"/>
  <c r="AL49" i="53"/>
  <c r="AM49" i="53"/>
  <c r="AN49" i="53"/>
  <c r="AC47" i="53"/>
  <c r="AS49" i="53" s="1"/>
  <c r="AG47" i="53"/>
  <c r="AT49" i="53" s="1"/>
  <c r="AJ50" i="53"/>
  <c r="AK50" i="53"/>
  <c r="AL50" i="53"/>
  <c r="AM50" i="53"/>
  <c r="AN50" i="53"/>
  <c r="E51" i="53"/>
  <c r="AS50" i="53" s="1"/>
  <c r="I51" i="53"/>
  <c r="AT50" i="53" s="1"/>
  <c r="AJ51" i="53"/>
  <c r="AK51" i="53"/>
  <c r="AL51" i="53"/>
  <c r="AM51" i="53"/>
  <c r="AN51" i="53"/>
  <c r="M51" i="53"/>
  <c r="AS51" i="53" s="1"/>
  <c r="Q51" i="53"/>
  <c r="AT51" i="53" s="1"/>
  <c r="AJ52" i="53"/>
  <c r="AK52" i="53"/>
  <c r="AL52" i="53"/>
  <c r="AM52" i="53"/>
  <c r="AN52" i="53"/>
  <c r="U51" i="53"/>
  <c r="AS52" i="53"/>
  <c r="Y51" i="53"/>
  <c r="AT52" i="53"/>
  <c r="AJ53" i="53"/>
  <c r="AK53" i="53"/>
  <c r="AL53" i="53"/>
  <c r="AM53" i="53"/>
  <c r="AN53" i="53"/>
  <c r="AC51" i="53"/>
  <c r="AS53" i="53" s="1"/>
  <c r="AG51" i="53"/>
  <c r="AT53" i="53" s="1"/>
  <c r="AJ54" i="53"/>
  <c r="AK54" i="53"/>
  <c r="AL54" i="53"/>
  <c r="AM54" i="53"/>
  <c r="AN54" i="53"/>
  <c r="AO54" i="53"/>
  <c r="AP54" i="53"/>
  <c r="E55" i="53"/>
  <c r="AS54" i="53" s="1"/>
  <c r="I55" i="53"/>
  <c r="AT54" i="53" s="1"/>
  <c r="H15" i="39" s="1"/>
  <c r="AJ55" i="53"/>
  <c r="AK55" i="53"/>
  <c r="AL55" i="53"/>
  <c r="AM55" i="53"/>
  <c r="AN55" i="53"/>
  <c r="AO55" i="53"/>
  <c r="AP55" i="53"/>
  <c r="M55" i="53"/>
  <c r="AS55" i="53" s="1"/>
  <c r="F29" i="39" s="1"/>
  <c r="Q55" i="53"/>
  <c r="AT55" i="53" s="1"/>
  <c r="AJ56" i="53"/>
  <c r="AK56" i="53"/>
  <c r="AL56" i="53"/>
  <c r="AM56" i="53"/>
  <c r="AN56" i="53"/>
  <c r="AO56" i="53"/>
  <c r="AP56" i="53"/>
  <c r="U55" i="53"/>
  <c r="AS56" i="53" s="1"/>
  <c r="Y55" i="53"/>
  <c r="AT56" i="53" s="1"/>
  <c r="AJ57" i="53"/>
  <c r="AK57" i="53"/>
  <c r="AL57" i="53"/>
  <c r="AM57" i="53"/>
  <c r="AN57" i="53"/>
  <c r="AO57" i="53"/>
  <c r="AP57" i="53"/>
  <c r="AC55" i="53"/>
  <c r="AS57" i="53" s="1"/>
  <c r="F57" i="39" s="1"/>
  <c r="AG55" i="53"/>
  <c r="AT57" i="53" s="1"/>
  <c r="AJ58" i="53"/>
  <c r="AK58" i="53"/>
  <c r="AL58" i="53"/>
  <c r="AM58" i="53"/>
  <c r="AN58" i="53"/>
  <c r="AO58" i="53"/>
  <c r="AP58" i="53"/>
  <c r="E59" i="53"/>
  <c r="AS58" i="53" s="1"/>
  <c r="I59" i="53"/>
  <c r="AT58" i="53" s="1"/>
  <c r="AJ59" i="53"/>
  <c r="AK59" i="53"/>
  <c r="AL59" i="53"/>
  <c r="AM59" i="53"/>
  <c r="AN59" i="53"/>
  <c r="AO59" i="53"/>
  <c r="AP59" i="53"/>
  <c r="M59" i="53"/>
  <c r="AS59" i="53" s="1"/>
  <c r="Q59" i="53"/>
  <c r="AT59" i="53"/>
  <c r="H30" i="39" s="1"/>
  <c r="AJ60" i="53"/>
  <c r="AK60" i="53"/>
  <c r="AL60" i="53"/>
  <c r="AM60" i="53"/>
  <c r="AN60" i="53"/>
  <c r="AO60" i="53"/>
  <c r="AP60" i="53"/>
  <c r="U59" i="53"/>
  <c r="AS60" i="53" s="1"/>
  <c r="Y59" i="53"/>
  <c r="AT60" i="53" s="1"/>
  <c r="AJ61" i="53"/>
  <c r="AK61" i="53"/>
  <c r="AL61" i="53"/>
  <c r="AM61" i="53"/>
  <c r="AN61" i="53"/>
  <c r="AO61" i="53"/>
  <c r="AP61" i="53"/>
  <c r="AC59" i="53"/>
  <c r="AS61" i="53" s="1"/>
  <c r="AG59" i="53"/>
  <c r="AT61" i="53" s="1"/>
  <c r="E145" i="53"/>
  <c r="E147" i="53"/>
  <c r="E148" i="53"/>
  <c r="I145" i="53"/>
  <c r="I147" i="53"/>
  <c r="I148" i="53"/>
  <c r="R102" i="55"/>
  <c r="M105" i="55" s="1"/>
  <c r="M86" i="55"/>
  <c r="D89" i="55" s="1"/>
  <c r="R34" i="55"/>
  <c r="M37" i="55" s="1"/>
  <c r="R22" i="55"/>
  <c r="M25" i="55" s="1"/>
  <c r="K153" i="48"/>
  <c r="F156" i="48" s="1"/>
  <c r="K123" i="48"/>
  <c r="F126" i="48" s="1"/>
  <c r="Y129" i="48"/>
  <c r="T132" i="48" s="1"/>
  <c r="Y110" i="48"/>
  <c r="M116" i="48" s="1"/>
  <c r="R111" i="48"/>
  <c r="M114" i="48" s="1"/>
  <c r="Y98" i="48"/>
  <c r="T101" i="48" s="1"/>
  <c r="T141" i="48"/>
  <c r="K144" i="48" s="1"/>
  <c r="M137" i="48"/>
  <c r="R67" i="48"/>
  <c r="M70" i="48" s="1"/>
  <c r="M51" i="48"/>
  <c r="D54" i="48" s="1"/>
  <c r="Y40" i="48"/>
  <c r="M46" i="48" s="1"/>
  <c r="R37" i="48"/>
  <c r="F43" i="48" s="1"/>
  <c r="R24" i="48"/>
  <c r="M27" i="48" s="1"/>
  <c r="R22" i="48"/>
  <c r="F28" i="48" s="1"/>
  <c r="R10" i="48"/>
  <c r="M13" i="48" s="1"/>
  <c r="K7" i="48"/>
  <c r="I14" i="48"/>
  <c r="B11" i="48"/>
  <c r="C16" i="39"/>
  <c r="B20" i="55"/>
  <c r="B23" i="55"/>
  <c r="I23" i="55"/>
  <c r="B23" i="48"/>
  <c r="B26" i="48"/>
  <c r="I26" i="48"/>
  <c r="B29" i="48"/>
  <c r="I29" i="48"/>
  <c r="P29" i="48"/>
  <c r="A23" i="48"/>
  <c r="A25" i="48" s="1"/>
  <c r="B8" i="55"/>
  <c r="B11" i="55"/>
  <c r="I11" i="55"/>
  <c r="B53" i="48"/>
  <c r="B56" i="48"/>
  <c r="I56" i="48"/>
  <c r="A56" i="48"/>
  <c r="P49" i="48" s="1"/>
  <c r="AI56" i="48" s="1"/>
  <c r="M41" i="39"/>
  <c r="K41" i="39"/>
  <c r="C32" i="39"/>
  <c r="C33" i="39" s="1"/>
  <c r="C34" i="39" s="1"/>
  <c r="C35" i="39" s="1"/>
  <c r="C36" i="39" s="1"/>
  <c r="C37" i="39" s="1"/>
  <c r="C38" i="39" s="1"/>
  <c r="C39" i="39" s="1"/>
  <c r="C40" i="39" s="1"/>
  <c r="C41" i="39" s="1"/>
  <c r="M40" i="39"/>
  <c r="K40" i="39"/>
  <c r="M39" i="39"/>
  <c r="K39" i="39"/>
  <c r="M38" i="39"/>
  <c r="K38" i="39"/>
  <c r="M37" i="39"/>
  <c r="K37" i="39"/>
  <c r="M36" i="39"/>
  <c r="K36" i="39"/>
  <c r="M35" i="39"/>
  <c r="K35" i="39"/>
  <c r="M34" i="39"/>
  <c r="K34" i="39"/>
  <c r="M33" i="39"/>
  <c r="K33" i="39"/>
  <c r="M32" i="39"/>
  <c r="K32" i="39"/>
  <c r="M31" i="39"/>
  <c r="K31" i="39"/>
  <c r="K55" i="39"/>
  <c r="C46" i="39"/>
  <c r="C47" i="39" s="1"/>
  <c r="C48" i="39" s="1"/>
  <c r="C49" i="39" s="1"/>
  <c r="C50" i="39" s="1"/>
  <c r="C51" i="39" s="1"/>
  <c r="C52" i="39" s="1"/>
  <c r="C53" i="39" s="1"/>
  <c r="C54" i="39" s="1"/>
  <c r="C55" i="39" s="1"/>
  <c r="M54" i="39"/>
  <c r="K54" i="39"/>
  <c r="M53" i="39"/>
  <c r="K53" i="39"/>
  <c r="M52" i="39"/>
  <c r="K52" i="39"/>
  <c r="M51" i="39"/>
  <c r="K51" i="39"/>
  <c r="M50" i="39"/>
  <c r="K50" i="39"/>
  <c r="M49" i="39"/>
  <c r="K49" i="39"/>
  <c r="M48" i="39"/>
  <c r="K48" i="39"/>
  <c r="M47" i="39"/>
  <c r="K47" i="39"/>
  <c r="M46" i="39"/>
  <c r="K46" i="39"/>
  <c r="M45" i="39"/>
  <c r="K45" i="39"/>
  <c r="M28" i="39"/>
  <c r="K28" i="39"/>
  <c r="C18" i="39"/>
  <c r="C19" i="39" s="1"/>
  <c r="C20" i="39"/>
  <c r="C21" i="39" s="1"/>
  <c r="C22" i="39" s="1"/>
  <c r="C23" i="39" s="1"/>
  <c r="C24" i="39" s="1"/>
  <c r="C25" i="39" s="1"/>
  <c r="C26" i="39" s="1"/>
  <c r="C27" i="39" s="1"/>
  <c r="C28" i="39" s="1"/>
  <c r="M27" i="39"/>
  <c r="K27" i="39"/>
  <c r="M26" i="39"/>
  <c r="K26" i="39"/>
  <c r="M25" i="39"/>
  <c r="K25" i="39"/>
  <c r="M24" i="39"/>
  <c r="K24" i="39"/>
  <c r="M23" i="39"/>
  <c r="K23" i="39"/>
  <c r="M22" i="39"/>
  <c r="K22" i="39"/>
  <c r="M21" i="39"/>
  <c r="K21" i="39"/>
  <c r="M20" i="39"/>
  <c r="K20" i="39"/>
  <c r="M19" i="39"/>
  <c r="K19" i="39"/>
  <c r="M18" i="39"/>
  <c r="K18" i="39"/>
  <c r="M17" i="39"/>
  <c r="K17" i="39"/>
  <c r="M14" i="39"/>
  <c r="K14" i="39"/>
  <c r="C5" i="39"/>
  <c r="C6" i="39" s="1"/>
  <c r="C7" i="39" s="1"/>
  <c r="C8" i="39" s="1"/>
  <c r="C9" i="39" s="1"/>
  <c r="C10" i="39" s="1"/>
  <c r="C11" i="39" s="1"/>
  <c r="C12" i="39" s="1"/>
  <c r="C13" i="39" s="1"/>
  <c r="C14" i="39" s="1"/>
  <c r="M13" i="39"/>
  <c r="K13" i="39"/>
  <c r="M12" i="39"/>
  <c r="K12" i="39"/>
  <c r="M11" i="39"/>
  <c r="K11" i="39"/>
  <c r="M10" i="39"/>
  <c r="K10" i="39"/>
  <c r="M9" i="39"/>
  <c r="K9" i="39"/>
  <c r="M8" i="39"/>
  <c r="K8" i="39"/>
  <c r="M7" i="39"/>
  <c r="K7" i="39"/>
  <c r="M6" i="39"/>
  <c r="K6" i="39"/>
  <c r="M5" i="39"/>
  <c r="K5" i="39"/>
  <c r="M4" i="39"/>
  <c r="K4" i="39"/>
  <c r="M3" i="39"/>
  <c r="K3" i="39"/>
  <c r="S43" i="39"/>
  <c r="C30" i="39"/>
  <c r="C44" i="39"/>
  <c r="B109" i="48"/>
  <c r="B112" i="48"/>
  <c r="I112" i="48"/>
  <c r="B115" i="48"/>
  <c r="I115" i="48"/>
  <c r="P115" i="48"/>
  <c r="A112" i="48"/>
  <c r="P105" i="48" s="1"/>
  <c r="AI112" i="48" s="1"/>
  <c r="B63" i="55"/>
  <c r="B66" i="55"/>
  <c r="I66" i="55"/>
  <c r="M93" i="48"/>
  <c r="D96" i="48" s="1"/>
  <c r="AB118" i="53"/>
  <c r="B8" i="48"/>
  <c r="I11" i="48"/>
  <c r="B14" i="48"/>
  <c r="P14" i="48"/>
  <c r="B124" i="48"/>
  <c r="B127" i="48"/>
  <c r="I127" i="48"/>
  <c r="B130" i="48"/>
  <c r="I130" i="48"/>
  <c r="P130" i="48"/>
  <c r="A130" i="48"/>
  <c r="W120" i="48" s="1"/>
  <c r="AI130" i="48" s="1"/>
  <c r="B154" i="48"/>
  <c r="B157" i="48"/>
  <c r="I157" i="48"/>
  <c r="A157" i="48"/>
  <c r="P150" i="48" s="1"/>
  <c r="AI157" i="48" s="1"/>
  <c r="Z83" i="53"/>
  <c r="K51" i="54"/>
  <c r="L51" i="54"/>
  <c r="L52" i="54"/>
  <c r="A121" i="48"/>
  <c r="B120" i="48" s="1"/>
  <c r="AI121" i="48" s="1"/>
  <c r="B38" i="48"/>
  <c r="B41" i="48"/>
  <c r="I41" i="48"/>
  <c r="B44" i="48"/>
  <c r="I44" i="48"/>
  <c r="P44" i="48"/>
  <c r="A35" i="48"/>
  <c r="B34" i="48" s="1"/>
  <c r="AI35" i="48" s="1"/>
  <c r="K76" i="48"/>
  <c r="F79" i="48" s="1"/>
  <c r="T78" i="48"/>
  <c r="B77" i="48"/>
  <c r="B80" i="48"/>
  <c r="I80" i="48"/>
  <c r="A80" i="48"/>
  <c r="P73" i="48" s="1"/>
  <c r="AI80" i="48" s="1"/>
  <c r="B87" i="55"/>
  <c r="B90" i="55"/>
  <c r="I90" i="55"/>
  <c r="B139" i="48"/>
  <c r="B142" i="48"/>
  <c r="I142" i="48"/>
  <c r="B145" i="48"/>
  <c r="I145" i="48"/>
  <c r="P145" i="48"/>
  <c r="A139" i="48"/>
  <c r="I135" i="48"/>
  <c r="AI139" i="48" s="1"/>
  <c r="A127" i="48"/>
  <c r="P120" i="48" s="1"/>
  <c r="AI127" i="48" s="1"/>
  <c r="C35" i="38"/>
  <c r="A115" i="48"/>
  <c r="W105" i="48" s="1"/>
  <c r="AI115" i="48" s="1"/>
  <c r="F8" i="39"/>
  <c r="E4" i="39"/>
  <c r="E3" i="39"/>
  <c r="T63" i="48"/>
  <c r="B65" i="48"/>
  <c r="B68" i="48"/>
  <c r="I68" i="48"/>
  <c r="A62" i="48"/>
  <c r="B61" i="48"/>
  <c r="AI62" i="48" s="1"/>
  <c r="A20" i="48"/>
  <c r="B19" i="48" s="1"/>
  <c r="AI20" i="48" s="1"/>
  <c r="A44" i="48"/>
  <c r="W34" i="48" s="1"/>
  <c r="AI44" i="48" s="1"/>
  <c r="A53" i="48"/>
  <c r="I49" i="48" s="1"/>
  <c r="AI53" i="48" s="1"/>
  <c r="A50" i="48"/>
  <c r="B49" i="48" s="1"/>
  <c r="AI50" i="48" s="1"/>
  <c r="A14" i="48"/>
  <c r="W4" i="48" s="1"/>
  <c r="AI14" i="48" s="1"/>
  <c r="Y69" i="54"/>
  <c r="Y68" i="54"/>
  <c r="AK52" i="54"/>
  <c r="AK51" i="54"/>
  <c r="AA68" i="54"/>
  <c r="X68" i="54"/>
  <c r="AM51" i="54"/>
  <c r="N51" i="54"/>
  <c r="A74" i="48"/>
  <c r="B73" i="48"/>
  <c r="AI74" i="48" s="1"/>
  <c r="AL31" i="54"/>
  <c r="N31" i="54"/>
  <c r="K31" i="54"/>
  <c r="AL28" i="54"/>
  <c r="N28" i="54"/>
  <c r="K28" i="54"/>
  <c r="AL11" i="54"/>
  <c r="N11" i="54"/>
  <c r="K11" i="54"/>
  <c r="AE14" i="54"/>
  <c r="U14" i="54"/>
  <c r="R14" i="54"/>
  <c r="G14" i="54"/>
  <c r="D14" i="54"/>
  <c r="AJ11" i="54"/>
  <c r="AJ32" i="54"/>
  <c r="AJ29" i="54"/>
  <c r="L32" i="54"/>
  <c r="L29" i="54"/>
  <c r="AJ31" i="54"/>
  <c r="AJ28" i="54"/>
  <c r="L31" i="54"/>
  <c r="L28" i="54"/>
  <c r="S15" i="54"/>
  <c r="S14" i="54"/>
  <c r="E15" i="54"/>
  <c r="E14" i="54"/>
  <c r="L12" i="54"/>
  <c r="L11" i="54"/>
  <c r="AJ12" i="54"/>
  <c r="B94" i="48"/>
  <c r="B97" i="48"/>
  <c r="I97" i="48"/>
  <c r="B100" i="48"/>
  <c r="I100" i="48"/>
  <c r="P100" i="48"/>
  <c r="A94" i="48"/>
  <c r="I90" i="48" s="1"/>
  <c r="AI94" i="48" s="1"/>
  <c r="A109" i="48"/>
  <c r="I105" i="48" s="1"/>
  <c r="AI109" i="48" s="1"/>
  <c r="A91" i="48"/>
  <c r="A93" i="48" s="1"/>
  <c r="A97" i="48"/>
  <c r="P90" i="48" s="1"/>
  <c r="AI97" i="48" s="1"/>
  <c r="B75" i="55"/>
  <c r="B78" i="55"/>
  <c r="I78" i="55"/>
  <c r="A154" i="48"/>
  <c r="I150" i="48"/>
  <c r="AI154" i="48" s="1"/>
  <c r="B32" i="55"/>
  <c r="B35" i="55"/>
  <c r="I35" i="55"/>
  <c r="A77" i="48"/>
  <c r="I73" i="48" s="1"/>
  <c r="AI77" i="48" s="1"/>
  <c r="A29" i="48"/>
  <c r="W19" i="48" s="1"/>
  <c r="AI29" i="48" s="1"/>
  <c r="A38" i="48"/>
  <c r="I34" i="48" s="1"/>
  <c r="AI38" i="48" s="1"/>
  <c r="B45" i="55"/>
  <c r="B48" i="55"/>
  <c r="I48" i="55"/>
  <c r="F58" i="39"/>
  <c r="H25" i="39"/>
  <c r="A100" i="48"/>
  <c r="W90" i="48" s="1"/>
  <c r="AI100" i="48" s="1"/>
  <c r="A136" i="48"/>
  <c r="B135" i="48" s="1"/>
  <c r="AI136" i="48" s="1"/>
  <c r="A11" i="48"/>
  <c r="P4" i="48"/>
  <c r="AI11" i="48" s="1"/>
  <c r="A151" i="48"/>
  <c r="B150" i="48" s="1"/>
  <c r="AI151" i="48" s="1"/>
  <c r="A5" i="48"/>
  <c r="B4" i="48" s="1"/>
  <c r="AI5" i="48" s="1"/>
  <c r="A65" i="48"/>
  <c r="I61" i="48" s="1"/>
  <c r="AI65" i="48" s="1"/>
  <c r="A41" i="48"/>
  <c r="A43" i="48" s="1"/>
  <c r="A142" i="48"/>
  <c r="P135" i="48" s="1"/>
  <c r="AI142" i="48" s="1"/>
  <c r="J144" i="53"/>
  <c r="J138" i="53"/>
  <c r="R138" i="53"/>
  <c r="Z123" i="53"/>
  <c r="J128" i="53"/>
  <c r="Z128" i="53"/>
  <c r="J123" i="53"/>
  <c r="J118" i="53"/>
  <c r="J113" i="53"/>
  <c r="J108" i="53"/>
  <c r="J103" i="53"/>
  <c r="J98" i="53"/>
  <c r="J93" i="53"/>
  <c r="A145" i="48"/>
  <c r="W135" i="48" s="1"/>
  <c r="AI145" i="48" s="1"/>
  <c r="J84" i="53"/>
  <c r="J86" i="53" s="1"/>
  <c r="D84" i="53"/>
  <c r="D86" i="53" s="1"/>
  <c r="R144" i="53"/>
  <c r="Z133" i="53"/>
  <c r="AH133" i="53"/>
  <c r="AH123" i="53"/>
  <c r="R128" i="53"/>
  <c r="AH128" i="53"/>
  <c r="R123" i="53"/>
  <c r="AH118" i="53"/>
  <c r="Z118" i="53"/>
  <c r="R118" i="53"/>
  <c r="R113" i="53"/>
  <c r="Z113" i="53"/>
  <c r="AH113" i="53"/>
  <c r="AH108" i="53"/>
  <c r="Z108" i="53"/>
  <c r="R108" i="53"/>
  <c r="R103" i="53"/>
  <c r="Z103" i="53"/>
  <c r="AH103" i="53"/>
  <c r="AH98" i="53"/>
  <c r="Z98" i="53"/>
  <c r="R98" i="53"/>
  <c r="R93" i="53"/>
  <c r="Z93" i="53"/>
  <c r="AH93" i="53"/>
  <c r="Z88" i="53"/>
  <c r="AH88" i="53"/>
  <c r="AH68" i="53"/>
  <c r="AH73" i="53"/>
  <c r="AH83" i="53"/>
  <c r="Z78" i="53"/>
  <c r="Z73" i="53"/>
  <c r="Z72" i="53"/>
  <c r="Z68" i="53"/>
  <c r="R68" i="53"/>
  <c r="R73" i="53"/>
  <c r="R78" i="53"/>
  <c r="R83" i="53"/>
  <c r="R88" i="53"/>
  <c r="J88" i="53"/>
  <c r="J83" i="53"/>
  <c r="J78" i="53"/>
  <c r="J73" i="53"/>
  <c r="L144" i="53"/>
  <c r="AB133" i="53"/>
  <c r="AB123" i="53"/>
  <c r="L128" i="53"/>
  <c r="AB128" i="53"/>
  <c r="T118" i="53"/>
  <c r="L118" i="53"/>
  <c r="L113" i="53"/>
  <c r="T113" i="53"/>
  <c r="AB113" i="53"/>
  <c r="AB108" i="53"/>
  <c r="T108" i="53"/>
  <c r="L108" i="53"/>
  <c r="L103" i="53"/>
  <c r="T103" i="53"/>
  <c r="AB103" i="53"/>
  <c r="AB98" i="53"/>
  <c r="T98" i="53"/>
  <c r="L98" i="53"/>
  <c r="L93" i="53"/>
  <c r="T93" i="53"/>
  <c r="AB93" i="53"/>
  <c r="AB88" i="53"/>
  <c r="T88" i="53"/>
  <c r="L88" i="53"/>
  <c r="L83" i="53"/>
  <c r="T83" i="53"/>
  <c r="AB83" i="53"/>
  <c r="AB68" i="53"/>
  <c r="AB73" i="53"/>
  <c r="T78" i="53"/>
  <c r="T73" i="53"/>
  <c r="T68" i="53"/>
  <c r="L78" i="53"/>
  <c r="L68" i="53"/>
  <c r="D144" i="53"/>
  <c r="D138" i="53"/>
  <c r="L138" i="53"/>
  <c r="T123" i="53"/>
  <c r="D128" i="53"/>
  <c r="T128" i="53"/>
  <c r="D123" i="53"/>
  <c r="D118" i="53"/>
  <c r="D113" i="53"/>
  <c r="D108" i="53"/>
  <c r="D98" i="53"/>
  <c r="D93" i="53"/>
  <c r="D88" i="53"/>
  <c r="D83" i="53"/>
  <c r="D78" i="53"/>
  <c r="J68" i="53"/>
  <c r="F140" i="39"/>
  <c r="H140" i="39"/>
  <c r="L114" i="53"/>
  <c r="L116" i="53" s="1"/>
  <c r="H139" i="39"/>
  <c r="A106" i="48"/>
  <c r="A108" i="48" s="1"/>
  <c r="L84" i="53"/>
  <c r="L86" i="53" s="1"/>
  <c r="A124" i="48"/>
  <c r="I120" i="48" s="1"/>
  <c r="AI124" i="48" s="1"/>
  <c r="AB69" i="53"/>
  <c r="AB71" i="53" s="1"/>
  <c r="L145" i="53"/>
  <c r="R145" i="53"/>
  <c r="J145" i="53"/>
  <c r="J147" i="53" s="1"/>
  <c r="J94" i="53"/>
  <c r="R114" i="53"/>
  <c r="R116" i="53" s="1"/>
  <c r="A26" i="48"/>
  <c r="A28" i="48" s="1"/>
  <c r="R84" i="53"/>
  <c r="R86" i="53" s="1"/>
  <c r="AH69" i="53"/>
  <c r="AH71" i="53" s="1"/>
  <c r="A68" i="48"/>
  <c r="P61" i="48" s="1"/>
  <c r="AI68" i="48" s="1"/>
  <c r="A8" i="48"/>
  <c r="I4" i="48" s="1"/>
  <c r="AI8" i="48" s="1"/>
  <c r="D145" i="53"/>
  <c r="D147" i="53" s="1"/>
  <c r="D94" i="53"/>
  <c r="I19" i="39"/>
  <c r="E19" i="39"/>
  <c r="I3" i="39"/>
  <c r="I24" i="39"/>
  <c r="K44" i="39"/>
  <c r="B100" i="55"/>
  <c r="B103" i="55"/>
  <c r="I103" i="55"/>
  <c r="A7" i="48"/>
  <c r="A156" i="48"/>
  <c r="A147" i="48"/>
  <c r="A141" i="48"/>
  <c r="A132" i="48"/>
  <c r="A129" i="48"/>
  <c r="A117" i="48"/>
  <c r="A114" i="48"/>
  <c r="A99" i="48"/>
  <c r="A96" i="48"/>
  <c r="A82" i="48"/>
  <c r="A76" i="48"/>
  <c r="A67" i="48"/>
  <c r="A64" i="48"/>
  <c r="A58" i="48"/>
  <c r="A52" i="48"/>
  <c r="A46" i="48"/>
  <c r="A37" i="48"/>
  <c r="A22" i="48"/>
  <c r="A13" i="48"/>
  <c r="E6" i="53"/>
  <c r="S3" i="39"/>
  <c r="K58" i="39"/>
  <c r="M44" i="39"/>
  <c r="M43" i="39"/>
  <c r="M58" i="39"/>
  <c r="M57" i="39"/>
  <c r="M30" i="39"/>
  <c r="M29" i="39"/>
  <c r="M16" i="39"/>
  <c r="M15" i="39"/>
  <c r="K29" i="39"/>
  <c r="K57" i="39"/>
  <c r="K43" i="39"/>
  <c r="K30" i="39"/>
  <c r="K16" i="39"/>
  <c r="K15" i="39"/>
  <c r="E9" i="39"/>
  <c r="B144" i="53"/>
  <c r="B35" i="38"/>
  <c r="O131" i="53"/>
  <c r="AE126" i="53"/>
  <c r="B58" i="53"/>
  <c r="T54" i="39"/>
  <c r="I57" i="53"/>
  <c r="M57" i="53"/>
  <c r="Q57" i="53"/>
  <c r="U57" i="53"/>
  <c r="Y57" i="53"/>
  <c r="AC57" i="53"/>
  <c r="AG57" i="53"/>
  <c r="E61" i="53"/>
  <c r="I61" i="53"/>
  <c r="M61" i="53"/>
  <c r="Q61" i="53"/>
  <c r="U61" i="53"/>
  <c r="Y61" i="53"/>
  <c r="AC61" i="53"/>
  <c r="AG61" i="53"/>
  <c r="S54" i="39"/>
  <c r="T51" i="53"/>
  <c r="T53" i="53" s="1"/>
  <c r="T29" i="39"/>
  <c r="S29" i="39"/>
  <c r="T43" i="39"/>
  <c r="T58" i="39"/>
  <c r="S58" i="39"/>
  <c r="T57" i="39"/>
  <c r="S57" i="39"/>
  <c r="T30" i="39"/>
  <c r="S30" i="39"/>
  <c r="T51" i="39"/>
  <c r="T31" i="39"/>
  <c r="T53" i="39"/>
  <c r="S53" i="39"/>
  <c r="T52" i="39"/>
  <c r="S52" i="39"/>
  <c r="S51" i="39"/>
  <c r="T50" i="39"/>
  <c r="S50" i="39"/>
  <c r="T49" i="39"/>
  <c r="S49" i="39"/>
  <c r="T48" i="39"/>
  <c r="S48" i="39"/>
  <c r="T47" i="39"/>
  <c r="S47" i="39"/>
  <c r="T46" i="39"/>
  <c r="S46" i="39"/>
  <c r="T45" i="39"/>
  <c r="S45" i="39"/>
  <c r="T41" i="39"/>
  <c r="S41" i="39"/>
  <c r="T40" i="39"/>
  <c r="S40" i="39"/>
  <c r="T39" i="39"/>
  <c r="S39" i="39"/>
  <c r="T38" i="39"/>
  <c r="S38" i="39"/>
  <c r="T37" i="39"/>
  <c r="S37" i="39"/>
  <c r="T36" i="39"/>
  <c r="S36" i="39"/>
  <c r="T35" i="39"/>
  <c r="S35" i="39"/>
  <c r="T34" i="39"/>
  <c r="S34" i="39"/>
  <c r="T33" i="39"/>
  <c r="S33" i="39"/>
  <c r="T32" i="39"/>
  <c r="S32" i="39"/>
  <c r="S31" i="39"/>
  <c r="T44" i="39"/>
  <c r="S44" i="39"/>
  <c r="T16" i="39"/>
  <c r="S16" i="39"/>
  <c r="T15" i="39"/>
  <c r="S15" i="39"/>
  <c r="T55" i="39"/>
  <c r="S55" i="39"/>
  <c r="T28" i="39"/>
  <c r="S28" i="39"/>
  <c r="T27" i="39"/>
  <c r="S27" i="39"/>
  <c r="T26" i="39"/>
  <c r="S26" i="39"/>
  <c r="T25" i="39"/>
  <c r="S25" i="39"/>
  <c r="T24" i="39"/>
  <c r="S24" i="39"/>
  <c r="T23" i="39"/>
  <c r="S23" i="39"/>
  <c r="T22" i="39"/>
  <c r="S22" i="39"/>
  <c r="T21" i="39"/>
  <c r="S21" i="39"/>
  <c r="T20" i="39"/>
  <c r="S20" i="39"/>
  <c r="T19" i="39"/>
  <c r="S19" i="39"/>
  <c r="T18" i="39"/>
  <c r="S18" i="39"/>
  <c r="T17" i="39"/>
  <c r="S17" i="39"/>
  <c r="T14" i="39"/>
  <c r="S14" i="39"/>
  <c r="T13" i="39"/>
  <c r="S13" i="39"/>
  <c r="T12" i="39"/>
  <c r="S12" i="39"/>
  <c r="T11" i="39"/>
  <c r="S11" i="39"/>
  <c r="T10" i="39"/>
  <c r="S10" i="39"/>
  <c r="T9" i="39"/>
  <c r="S9" i="39"/>
  <c r="T8" i="39"/>
  <c r="S8" i="39"/>
  <c r="T7" i="39"/>
  <c r="S7" i="39"/>
  <c r="T6" i="39"/>
  <c r="S6" i="39"/>
  <c r="T5" i="39"/>
  <c r="S5" i="39"/>
  <c r="T4" i="39"/>
  <c r="S4" i="39"/>
  <c r="T3" i="39"/>
  <c r="E54" i="39"/>
  <c r="E53" i="39"/>
  <c r="E52" i="39"/>
  <c r="E51" i="39"/>
  <c r="E50" i="39"/>
  <c r="E49" i="39"/>
  <c r="E48" i="39"/>
  <c r="E47" i="39"/>
  <c r="E46" i="39"/>
  <c r="E45" i="39"/>
  <c r="E41" i="39"/>
  <c r="E40" i="39"/>
  <c r="E39" i="39"/>
  <c r="E38" i="39"/>
  <c r="E37" i="39"/>
  <c r="E36" i="39"/>
  <c r="E35" i="39"/>
  <c r="E34" i="39"/>
  <c r="E33" i="39"/>
  <c r="E32" i="39"/>
  <c r="E31" i="39"/>
  <c r="I54" i="39"/>
  <c r="I53" i="39"/>
  <c r="I52" i="39"/>
  <c r="I51" i="39"/>
  <c r="I50" i="39"/>
  <c r="I49" i="39"/>
  <c r="I48" i="39"/>
  <c r="I47" i="39"/>
  <c r="I46" i="39"/>
  <c r="I45" i="39"/>
  <c r="I41" i="39"/>
  <c r="I40" i="39"/>
  <c r="I39" i="39"/>
  <c r="I38" i="39"/>
  <c r="I37" i="39"/>
  <c r="I36" i="39"/>
  <c r="I35" i="39"/>
  <c r="I34" i="39"/>
  <c r="I33" i="39"/>
  <c r="I32" i="39"/>
  <c r="I31" i="39"/>
  <c r="I28" i="39"/>
  <c r="I27" i="39"/>
  <c r="I26" i="39"/>
  <c r="I25" i="39"/>
  <c r="I23" i="39"/>
  <c r="I22" i="39"/>
  <c r="I21" i="39"/>
  <c r="I20" i="39"/>
  <c r="I18" i="39"/>
  <c r="I17" i="39"/>
  <c r="I14" i="39"/>
  <c r="I13" i="39"/>
  <c r="I12" i="39"/>
  <c r="I11" i="39"/>
  <c r="I10" i="39"/>
  <c r="I9" i="39"/>
  <c r="I8" i="39"/>
  <c r="I7" i="39"/>
  <c r="I6" i="39"/>
  <c r="I5" i="39"/>
  <c r="I4" i="39"/>
  <c r="E28" i="39"/>
  <c r="E27" i="39"/>
  <c r="E26" i="39"/>
  <c r="E25" i="39"/>
  <c r="E24" i="39"/>
  <c r="E23" i="39"/>
  <c r="E22" i="39"/>
  <c r="E21" i="39"/>
  <c r="E20" i="39"/>
  <c r="E18" i="39"/>
  <c r="E17" i="39"/>
  <c r="E14" i="39"/>
  <c r="E13" i="39"/>
  <c r="E12" i="39"/>
  <c r="E11" i="39"/>
  <c r="E10" i="39"/>
  <c r="E8" i="39"/>
  <c r="E7" i="39"/>
  <c r="E6" i="39"/>
  <c r="E5" i="39"/>
  <c r="E35" i="38"/>
  <c r="E60" i="38"/>
  <c r="B60" i="38"/>
  <c r="H43" i="39"/>
  <c r="C60" i="38"/>
  <c r="D60" i="38"/>
  <c r="D35" i="38"/>
  <c r="I15" i="39"/>
  <c r="E16" i="39"/>
  <c r="I55" i="39"/>
  <c r="I16" i="39"/>
  <c r="E55" i="39"/>
  <c r="E44" i="39"/>
  <c r="E15" i="39"/>
  <c r="I29" i="39"/>
  <c r="E43" i="39"/>
  <c r="I57" i="39"/>
  <c r="I58" i="39"/>
  <c r="I44" i="39"/>
  <c r="E29" i="39"/>
  <c r="E30" i="39"/>
  <c r="I43" i="39"/>
  <c r="E57" i="39"/>
  <c r="I30" i="39"/>
  <c r="E58" i="39"/>
  <c r="A31" i="48" l="1"/>
  <c r="H134" i="39"/>
  <c r="F49" i="39"/>
  <c r="H55" i="39"/>
  <c r="M92" i="48"/>
  <c r="D95" i="48" s="1"/>
  <c r="Y13" i="48"/>
  <c r="T16" i="48" s="1"/>
  <c r="K22" i="48"/>
  <c r="F25" i="48" s="1"/>
  <c r="Y24" i="48"/>
  <c r="M30" i="48" s="1"/>
  <c r="K37" i="48"/>
  <c r="F40" i="48" s="1"/>
  <c r="R40" i="48"/>
  <c r="M43" i="48" s="1"/>
  <c r="K52" i="48"/>
  <c r="F55" i="48" s="1"/>
  <c r="R51" i="48"/>
  <c r="F57" i="48" s="1"/>
  <c r="T95" i="48"/>
  <c r="R137" i="48"/>
  <c r="F143" i="48" s="1"/>
  <c r="K137" i="48"/>
  <c r="F140" i="48" s="1"/>
  <c r="M108" i="48"/>
  <c r="D111" i="48" s="1"/>
  <c r="AA113" i="48"/>
  <c r="R116" i="48" s="1"/>
  <c r="Y122" i="48"/>
  <c r="F131" i="48" s="1"/>
  <c r="R126" i="48"/>
  <c r="M129" i="48" s="1"/>
  <c r="R153" i="48"/>
  <c r="F159" i="48" s="1"/>
  <c r="M19" i="55"/>
  <c r="D22" i="55" s="1"/>
  <c r="R31" i="55"/>
  <c r="F37" i="55" s="1"/>
  <c r="M74" i="55"/>
  <c r="D77" i="55" s="1"/>
  <c r="T99" i="55"/>
  <c r="D105" i="55" s="1"/>
  <c r="T74" i="55"/>
  <c r="D80" i="55" s="1"/>
  <c r="H58" i="39"/>
  <c r="T92" i="48"/>
  <c r="D98" i="48" s="1"/>
  <c r="H54" i="39"/>
  <c r="F40" i="39"/>
  <c r="F23" i="39"/>
  <c r="R25" i="48"/>
  <c r="M28" i="48" s="1"/>
  <c r="AA128" i="48"/>
  <c r="R131" i="48" s="1"/>
  <c r="F5" i="39"/>
  <c r="M21" i="48"/>
  <c r="D24" i="48" s="1"/>
  <c r="AS129" i="53"/>
  <c r="AS91" i="53"/>
  <c r="AS79" i="53"/>
  <c r="A138" i="48"/>
  <c r="H19" i="39"/>
  <c r="F44" i="39"/>
  <c r="T79" i="48"/>
  <c r="K82" i="48" s="1"/>
  <c r="K93" i="48"/>
  <c r="F96" i="48" s="1"/>
  <c r="Y12" i="48"/>
  <c r="T15" i="48" s="1"/>
  <c r="K21" i="48"/>
  <c r="F24" i="48" s="1"/>
  <c r="T25" i="48"/>
  <c r="K28" i="48" s="1"/>
  <c r="K36" i="48"/>
  <c r="F39" i="48" s="1"/>
  <c r="R39" i="48"/>
  <c r="M42" i="48" s="1"/>
  <c r="K51" i="48"/>
  <c r="F54" i="48" s="1"/>
  <c r="T51" i="48"/>
  <c r="D57" i="48" s="1"/>
  <c r="T93" i="48"/>
  <c r="D99" i="48" s="1"/>
  <c r="Y138" i="48"/>
  <c r="Y99" i="48"/>
  <c r="T102" i="48" s="1"/>
  <c r="M107" i="48"/>
  <c r="D110" i="48" s="1"/>
  <c r="Y111" i="48"/>
  <c r="M117" i="48" s="1"/>
  <c r="AA129" i="48"/>
  <c r="R132" i="48" s="1"/>
  <c r="R125" i="48"/>
  <c r="M128" i="48" s="1"/>
  <c r="R152" i="48"/>
  <c r="M18" i="55"/>
  <c r="D21" i="55" s="1"/>
  <c r="R30" i="55"/>
  <c r="F36" i="55" s="1"/>
  <c r="M73" i="55"/>
  <c r="D76" i="55" s="1"/>
  <c r="T98" i="55"/>
  <c r="D104" i="55" s="1"/>
  <c r="T73" i="55"/>
  <c r="D79" i="55" s="1"/>
  <c r="R98" i="55"/>
  <c r="AA95" i="48"/>
  <c r="K101" i="48" s="1"/>
  <c r="F27" i="39"/>
  <c r="F54" i="39"/>
  <c r="AA111" i="48"/>
  <c r="K117" i="48" s="1"/>
  <c r="AT138" i="53"/>
  <c r="AT123" i="53"/>
  <c r="AS120" i="53"/>
  <c r="F145" i="39" s="1"/>
  <c r="AT114" i="53"/>
  <c r="AT99" i="53"/>
  <c r="AT89" i="53"/>
  <c r="AS80" i="53"/>
  <c r="AT71" i="53"/>
  <c r="T76" i="55"/>
  <c r="A144" i="48"/>
  <c r="H125" i="39"/>
  <c r="H26" i="39"/>
  <c r="R64" i="48"/>
  <c r="F70" i="48" s="1"/>
  <c r="F11" i="39"/>
  <c r="T76" i="48"/>
  <c r="AA10" i="48"/>
  <c r="K16" i="48" s="1"/>
  <c r="R9" i="48"/>
  <c r="M12" i="48" s="1"/>
  <c r="R21" i="48"/>
  <c r="F27" i="48" s="1"/>
  <c r="AA28" i="48"/>
  <c r="R31" i="48" s="1"/>
  <c r="R36" i="48"/>
  <c r="F42" i="48" s="1"/>
  <c r="Y39" i="48"/>
  <c r="M45" i="48" s="1"/>
  <c r="R55" i="48"/>
  <c r="R66" i="48"/>
  <c r="M69" i="48" s="1"/>
  <c r="T138" i="48"/>
  <c r="D144" i="48" s="1"/>
  <c r="T140" i="48"/>
  <c r="K143" i="48" s="1"/>
  <c r="Y95" i="48"/>
  <c r="M101" i="48" s="1"/>
  <c r="R110" i="48"/>
  <c r="M113" i="48" s="1"/>
  <c r="Y108" i="48"/>
  <c r="Y128" i="48"/>
  <c r="T131" i="48" s="1"/>
  <c r="K122" i="48"/>
  <c r="F125" i="48" s="1"/>
  <c r="K152" i="48"/>
  <c r="F155" i="48" s="1"/>
  <c r="R21" i="55"/>
  <c r="R33" i="55"/>
  <c r="M36" i="55" s="1"/>
  <c r="M85" i="55"/>
  <c r="D88" i="55" s="1"/>
  <c r="R101" i="55"/>
  <c r="M104" i="55" s="1"/>
  <c r="F14" i="39"/>
  <c r="AA25" i="48"/>
  <c r="K31" i="48" s="1"/>
  <c r="T22" i="48"/>
  <c r="D28" i="48" s="1"/>
  <c r="Y137" i="48"/>
  <c r="F146" i="48" s="1"/>
  <c r="F10" i="39"/>
  <c r="H7" i="39"/>
  <c r="F20" i="39"/>
  <c r="F47" i="39"/>
  <c r="AS123" i="53"/>
  <c r="AT119" i="53"/>
  <c r="AT111" i="53"/>
  <c r="H112" i="39" s="1"/>
  <c r="AT104" i="53"/>
  <c r="A55" i="48"/>
  <c r="F17" i="39"/>
  <c r="H28" i="39"/>
  <c r="R63" i="48"/>
  <c r="F12" i="39"/>
  <c r="R76" i="48"/>
  <c r="F82" i="48" s="1"/>
  <c r="K7" i="55"/>
  <c r="R6" i="48"/>
  <c r="F12" i="48" s="1"/>
  <c r="Y22" i="48"/>
  <c r="F31" i="48" s="1"/>
  <c r="AA27" i="48"/>
  <c r="Y36" i="48"/>
  <c r="F45" i="48" s="1"/>
  <c r="M36" i="48"/>
  <c r="D39" i="48" s="1"/>
  <c r="R54" i="48"/>
  <c r="M57" i="48" s="1"/>
  <c r="T67" i="48"/>
  <c r="K70" i="48" s="1"/>
  <c r="T137" i="48"/>
  <c r="D143" i="48" s="1"/>
  <c r="AA141" i="48"/>
  <c r="K147" i="48" s="1"/>
  <c r="AA96" i="48"/>
  <c r="K102" i="48" s="1"/>
  <c r="R107" i="48"/>
  <c r="F113" i="48" s="1"/>
  <c r="Y107" i="48"/>
  <c r="F116" i="48" s="1"/>
  <c r="R123" i="48"/>
  <c r="F129" i="48" s="1"/>
  <c r="M123" i="48"/>
  <c r="D126" i="48" s="1"/>
  <c r="M7" i="55"/>
  <c r="D10" i="55" s="1"/>
  <c r="T19" i="55"/>
  <c r="D25" i="55" s="1"/>
  <c r="R44" i="55"/>
  <c r="F50" i="55" s="1"/>
  <c r="K86" i="55"/>
  <c r="F89" i="55" s="1"/>
  <c r="T65" i="55"/>
  <c r="K68" i="55" s="1"/>
  <c r="T126" i="48"/>
  <c r="K129" i="48" s="1"/>
  <c r="K44" i="55"/>
  <c r="F47" i="55" s="1"/>
  <c r="H35" i="39"/>
  <c r="F7" i="39"/>
  <c r="F48" i="39"/>
  <c r="H17" i="39"/>
  <c r="AT115" i="53"/>
  <c r="L68" i="54"/>
  <c r="AT100" i="53"/>
  <c r="H129" i="39" s="1"/>
  <c r="AT69" i="53"/>
  <c r="A10" i="48"/>
  <c r="H132" i="39"/>
  <c r="F32" i="39"/>
  <c r="H33" i="39"/>
  <c r="M64" i="48"/>
  <c r="D67" i="48" s="1"/>
  <c r="H14" i="39"/>
  <c r="R75" i="48"/>
  <c r="F81" i="48" s="1"/>
  <c r="K6" i="55"/>
  <c r="F9" i="55" s="1"/>
  <c r="Y7" i="48"/>
  <c r="F16" i="48" s="1"/>
  <c r="T7" i="48"/>
  <c r="Y21" i="48"/>
  <c r="F30" i="48" s="1"/>
  <c r="Y28" i="48"/>
  <c r="T31" i="48" s="1"/>
  <c r="T40" i="48"/>
  <c r="K43" i="48" s="1"/>
  <c r="AA42" i="48"/>
  <c r="R45" i="48" s="1"/>
  <c r="T55" i="48"/>
  <c r="K58" i="48" s="1"/>
  <c r="R79" i="48"/>
  <c r="M82" i="48" s="1"/>
  <c r="AA137" i="48"/>
  <c r="D146" i="48" s="1"/>
  <c r="Y141" i="48"/>
  <c r="M147" i="48" s="1"/>
  <c r="Y93" i="48"/>
  <c r="F102" i="48" s="1"/>
  <c r="T108" i="48"/>
  <c r="D114" i="48" s="1"/>
  <c r="AA107" i="48"/>
  <c r="D116" i="48" s="1"/>
  <c r="T123" i="48"/>
  <c r="D129" i="48" s="1"/>
  <c r="M122" i="48"/>
  <c r="N122" i="48" s="1"/>
  <c r="B125" i="48" s="1"/>
  <c r="M6" i="55"/>
  <c r="D9" i="55" s="1"/>
  <c r="T18" i="55"/>
  <c r="D24" i="55" s="1"/>
  <c r="R43" i="55"/>
  <c r="K85" i="55"/>
  <c r="F88" i="55" s="1"/>
  <c r="T64" i="55"/>
  <c r="K67" i="55" s="1"/>
  <c r="AA126" i="48"/>
  <c r="K132" i="48" s="1"/>
  <c r="T122" i="48"/>
  <c r="D128" i="48" s="1"/>
  <c r="T153" i="48"/>
  <c r="D159" i="48" s="1"/>
  <c r="AA9" i="48"/>
  <c r="K15" i="48" s="1"/>
  <c r="H11" i="39"/>
  <c r="F52" i="39"/>
  <c r="F21" i="39"/>
  <c r="AT139" i="53"/>
  <c r="H148" i="39" s="1"/>
  <c r="AA48" i="54"/>
  <c r="AT129" i="53"/>
  <c r="AT116" i="53"/>
  <c r="H144" i="39" s="1"/>
  <c r="AP68" i="54"/>
  <c r="AS110" i="53"/>
  <c r="AT106" i="53"/>
  <c r="AG54" i="54"/>
  <c r="AT101" i="53"/>
  <c r="AS14" i="54"/>
  <c r="AS96" i="53"/>
  <c r="AT91" i="53"/>
  <c r="AT79" i="53"/>
  <c r="AT74" i="53"/>
  <c r="H122" i="39" s="1"/>
  <c r="R17" i="54"/>
  <c r="A123" i="48"/>
  <c r="H128" i="39"/>
  <c r="F39" i="39"/>
  <c r="H45" i="39"/>
  <c r="H130" i="39"/>
  <c r="M63" i="48"/>
  <c r="D66" i="48" s="1"/>
  <c r="M76" i="48"/>
  <c r="D79" i="48" s="1"/>
  <c r="Y6" i="48"/>
  <c r="F15" i="48" s="1"/>
  <c r="T6" i="48"/>
  <c r="D12" i="48" s="1"/>
  <c r="AA24" i="48"/>
  <c r="K30" i="48" s="1"/>
  <c r="T37" i="48"/>
  <c r="D43" i="48" s="1"/>
  <c r="T39" i="48"/>
  <c r="K42" i="48" s="1"/>
  <c r="Y43" i="48"/>
  <c r="T46" i="48" s="1"/>
  <c r="T54" i="48"/>
  <c r="K57" i="48" s="1"/>
  <c r="R95" i="48"/>
  <c r="M98" i="48" s="1"/>
  <c r="K138" i="48"/>
  <c r="F141" i="48" s="1"/>
  <c r="Y144" i="48"/>
  <c r="T147" i="48" s="1"/>
  <c r="Y92" i="48"/>
  <c r="F101" i="48" s="1"/>
  <c r="T107" i="48"/>
  <c r="D113" i="48" s="1"/>
  <c r="AA122" i="48"/>
  <c r="D131" i="48" s="1"/>
  <c r="AA125" i="48"/>
  <c r="K131" i="48" s="1"/>
  <c r="T156" i="48"/>
  <c r="K159" i="48" s="1"/>
  <c r="T10" i="55"/>
  <c r="K13" i="55" s="1"/>
  <c r="T31" i="55"/>
  <c r="D37" i="55" s="1"/>
  <c r="M62" i="55"/>
  <c r="D65" i="55" s="1"/>
  <c r="T89" i="55"/>
  <c r="K92" i="55" s="1"/>
  <c r="AA140" i="48"/>
  <c r="K146" i="48" s="1"/>
  <c r="T33" i="55"/>
  <c r="K36" i="55" s="1"/>
  <c r="R155" i="48"/>
  <c r="M158" i="48" s="1"/>
  <c r="H36" i="39"/>
  <c r="H8" i="39"/>
  <c r="F35" i="39"/>
  <c r="AS139" i="53"/>
  <c r="AS119" i="53"/>
  <c r="AS111" i="53"/>
  <c r="AS104" i="53"/>
  <c r="AT80" i="53"/>
  <c r="Y9" i="48"/>
  <c r="M15" i="48" s="1"/>
  <c r="T21" i="48"/>
  <c r="D27" i="48" s="1"/>
  <c r="Y25" i="48"/>
  <c r="M31" i="48" s="1"/>
  <c r="AA36" i="48"/>
  <c r="AA39" i="48"/>
  <c r="K45" i="48" s="1"/>
  <c r="Y42" i="48"/>
  <c r="T45" i="48" s="1"/>
  <c r="R52" i="48"/>
  <c r="F58" i="48" s="1"/>
  <c r="T96" i="48"/>
  <c r="K99" i="48" s="1"/>
  <c r="R138" i="48"/>
  <c r="F144" i="48" s="1"/>
  <c r="Y143" i="48"/>
  <c r="T146" i="48" s="1"/>
  <c r="K108" i="48"/>
  <c r="F111" i="48" s="1"/>
  <c r="Y114" i="48"/>
  <c r="T117" i="48" s="1"/>
  <c r="Y123" i="48"/>
  <c r="F132" i="48" s="1"/>
  <c r="Y126" i="48"/>
  <c r="M132" i="48" s="1"/>
  <c r="T152" i="48"/>
  <c r="D158" i="48" s="1"/>
  <c r="T9" i="55"/>
  <c r="K12" i="55" s="1"/>
  <c r="T30" i="55"/>
  <c r="D36" i="55" s="1"/>
  <c r="M61" i="55"/>
  <c r="D64" i="55" s="1"/>
  <c r="T88" i="55"/>
  <c r="K91" i="55" s="1"/>
  <c r="R108" i="48"/>
  <c r="F114" i="48" s="1"/>
  <c r="H13" i="39"/>
  <c r="F26" i="39"/>
  <c r="F53" i="39"/>
  <c r="R122" i="48"/>
  <c r="F128" i="48" s="1"/>
  <c r="H23" i="39"/>
  <c r="F36" i="39"/>
  <c r="T10" i="48"/>
  <c r="K13" i="48" s="1"/>
  <c r="H5" i="39"/>
  <c r="AS106" i="53"/>
  <c r="F141" i="39" s="1"/>
  <c r="AD54" i="54"/>
  <c r="A16" i="48"/>
  <c r="A79" i="48"/>
  <c r="A111" i="48"/>
  <c r="A126" i="48"/>
  <c r="P19" i="48"/>
  <c r="AI26" i="48" s="1"/>
  <c r="B105" i="48"/>
  <c r="AI106" i="48" s="1"/>
  <c r="P34" i="48"/>
  <c r="AI41" i="48" s="1"/>
  <c r="B90" i="48"/>
  <c r="AI91" i="48" s="1"/>
  <c r="I19" i="48"/>
  <c r="AI23" i="48" s="1"/>
  <c r="AS101" i="53"/>
  <c r="F130" i="39" s="1"/>
  <c r="AP14" i="54"/>
  <c r="AS74" i="53"/>
  <c r="F122" i="39" s="1"/>
  <c r="O17" i="54"/>
  <c r="AS100" i="53"/>
  <c r="F129" i="39" s="1"/>
  <c r="AB14" i="54"/>
  <c r="A153" i="48"/>
  <c r="AS138" i="53"/>
  <c r="AS114" i="53"/>
  <c r="AS99" i="53"/>
  <c r="F128" i="39" s="1"/>
  <c r="AS71" i="53"/>
  <c r="A40" i="48"/>
  <c r="A70" i="48"/>
  <c r="A159" i="48"/>
  <c r="A102" i="48"/>
  <c r="AI11" i="54"/>
  <c r="AT130" i="53"/>
  <c r="H146" i="39" s="1"/>
  <c r="AS125" i="53"/>
  <c r="AT124" i="53"/>
  <c r="AS116" i="53"/>
  <c r="F144" i="39" s="1"/>
  <c r="AM68" i="54"/>
  <c r="AS98" i="53"/>
  <c r="F127" i="39" s="1"/>
  <c r="T77" i="55"/>
  <c r="K80" i="55" s="1"/>
  <c r="AS86" i="53"/>
  <c r="F138" i="39" s="1"/>
  <c r="AT85" i="53"/>
  <c r="H137" i="39" s="1"/>
  <c r="Q57" i="54"/>
  <c r="AS85" i="53"/>
  <c r="F137" i="39" s="1"/>
  <c r="N57" i="54"/>
  <c r="AT76" i="53"/>
  <c r="H124" i="39" s="1"/>
  <c r="AS76" i="53"/>
  <c r="F124" i="39" s="1"/>
  <c r="T117" i="39"/>
  <c r="Y140" i="48"/>
  <c r="M146" i="48" s="1"/>
  <c r="AA123" i="48"/>
  <c r="D132" i="48" s="1"/>
  <c r="Y125" i="48"/>
  <c r="M131" i="48" s="1"/>
  <c r="T7" i="55"/>
  <c r="D13" i="55" s="1"/>
  <c r="R10" i="55"/>
  <c r="M13" i="55" s="1"/>
  <c r="K19" i="55"/>
  <c r="F22" i="55" s="1"/>
  <c r="T22" i="55"/>
  <c r="K25" i="55" s="1"/>
  <c r="M31" i="55"/>
  <c r="D34" i="55" s="1"/>
  <c r="K31" i="55"/>
  <c r="T34" i="55"/>
  <c r="K37" i="55" s="1"/>
  <c r="R47" i="55"/>
  <c r="M50" i="55" s="1"/>
  <c r="K62" i="55"/>
  <c r="F65" i="55" s="1"/>
  <c r="K74" i="55"/>
  <c r="F77" i="55" s="1"/>
  <c r="T86" i="55"/>
  <c r="D92" i="55" s="1"/>
  <c r="R86" i="55"/>
  <c r="F92" i="55" s="1"/>
  <c r="R89" i="55"/>
  <c r="M92" i="55" s="1"/>
  <c r="R99" i="55"/>
  <c r="F105" i="55" s="1"/>
  <c r="R65" i="55"/>
  <c r="M68" i="55" s="1"/>
  <c r="T62" i="55"/>
  <c r="D68" i="55" s="1"/>
  <c r="R92" i="48"/>
  <c r="F98" i="48" s="1"/>
  <c r="F55" i="39"/>
  <c r="R141" i="48"/>
  <c r="M144" i="48" s="1"/>
  <c r="H10" i="39"/>
  <c r="T111" i="48"/>
  <c r="K114" i="48" s="1"/>
  <c r="H37" i="39"/>
  <c r="AA21" i="48"/>
  <c r="D30" i="48" s="1"/>
  <c r="H50" i="39"/>
  <c r="T66" i="48"/>
  <c r="K69" i="48" s="1"/>
  <c r="H49" i="39"/>
  <c r="H21" i="39"/>
  <c r="AA99" i="48"/>
  <c r="R102" i="48" s="1"/>
  <c r="M153" i="48"/>
  <c r="D156" i="48" s="1"/>
  <c r="H18" i="39"/>
  <c r="M75" i="48"/>
  <c r="D78" i="48" s="1"/>
  <c r="AS131" i="53"/>
  <c r="F147" i="39" s="1"/>
  <c r="AT125" i="53"/>
  <c r="H133" i="39" s="1"/>
  <c r="AT120" i="53"/>
  <c r="H145" i="39" s="1"/>
  <c r="AT110" i="53"/>
  <c r="AS95" i="53"/>
  <c r="AS90" i="53"/>
  <c r="F126" i="39" s="1"/>
  <c r="AS84" i="53"/>
  <c r="AS78" i="53"/>
  <c r="AS75" i="53"/>
  <c r="F123" i="39" s="1"/>
  <c r="AS73" i="53"/>
  <c r="F121" i="39" s="1"/>
  <c r="AS70" i="53"/>
  <c r="AS68" i="53"/>
  <c r="C95" i="39"/>
  <c r="C96" i="39" s="1"/>
  <c r="C97" i="39" s="1"/>
  <c r="T6" i="55"/>
  <c r="D12" i="55" s="1"/>
  <c r="R9" i="55"/>
  <c r="M12" i="55" s="1"/>
  <c r="K18" i="55"/>
  <c r="F21" i="55" s="1"/>
  <c r="T21" i="55"/>
  <c r="K24" i="55" s="1"/>
  <c r="M30" i="55"/>
  <c r="D33" i="55" s="1"/>
  <c r="K30" i="55"/>
  <c r="F33" i="55" s="1"/>
  <c r="K43" i="55"/>
  <c r="F46" i="55" s="1"/>
  <c r="R46" i="55"/>
  <c r="M49" i="55" s="1"/>
  <c r="K61" i="55"/>
  <c r="F64" i="55" s="1"/>
  <c r="K73" i="55"/>
  <c r="F76" i="55" s="1"/>
  <c r="T85" i="55"/>
  <c r="D91" i="55" s="1"/>
  <c r="R85" i="55"/>
  <c r="F91" i="55" s="1"/>
  <c r="R88" i="55"/>
  <c r="M91" i="55" s="1"/>
  <c r="R64" i="55"/>
  <c r="M67" i="55" s="1"/>
  <c r="T61" i="55"/>
  <c r="U61" i="55" s="1"/>
  <c r="B67" i="55" s="1"/>
  <c r="H44" i="39"/>
  <c r="F30" i="39"/>
  <c r="H16" i="39"/>
  <c r="H12" i="39"/>
  <c r="T52" i="48"/>
  <c r="D58" i="48" s="1"/>
  <c r="H39" i="39"/>
  <c r="AA108" i="48"/>
  <c r="AA93" i="48"/>
  <c r="D102" i="48" s="1"/>
  <c r="R156" i="48"/>
  <c r="H38" i="39"/>
  <c r="H51" i="39"/>
  <c r="F37" i="39"/>
  <c r="F9" i="39"/>
  <c r="AA6" i="48"/>
  <c r="D15" i="48" s="1"/>
  <c r="F50" i="39"/>
  <c r="R78" i="48"/>
  <c r="M81" i="48" s="1"/>
  <c r="F22" i="39"/>
  <c r="T9" i="48"/>
  <c r="K12" i="48" s="1"/>
  <c r="AA143" i="48"/>
  <c r="R146" i="48" s="1"/>
  <c r="H48" i="39"/>
  <c r="H6" i="39"/>
  <c r="M138" i="48"/>
  <c r="D141" i="48" s="1"/>
  <c r="F19" i="39"/>
  <c r="K92" i="48"/>
  <c r="F95" i="48" s="1"/>
  <c r="F46" i="39"/>
  <c r="Y27" i="48"/>
  <c r="T30" i="48" s="1"/>
  <c r="AA12" i="48"/>
  <c r="F18" i="39"/>
  <c r="K75" i="48"/>
  <c r="F78" i="48" s="1"/>
  <c r="F4" i="39"/>
  <c r="K63" i="48"/>
  <c r="F45" i="39"/>
  <c r="AT131" i="53"/>
  <c r="H147" i="39" s="1"/>
  <c r="AS115" i="53"/>
  <c r="F143" i="39" s="1"/>
  <c r="K98" i="55"/>
  <c r="F101" i="55" s="1"/>
  <c r="AT95" i="53"/>
  <c r="AT90" i="53"/>
  <c r="H126" i="39" s="1"/>
  <c r="AT84" i="53"/>
  <c r="AT78" i="53"/>
  <c r="AT75" i="53"/>
  <c r="H123" i="39" s="1"/>
  <c r="AT73" i="53"/>
  <c r="H121" i="39" s="1"/>
  <c r="AT70" i="53"/>
  <c r="AT68" i="53"/>
  <c r="AA110" i="48"/>
  <c r="K116" i="48" s="1"/>
  <c r="F16" i="39"/>
  <c r="Y96" i="48"/>
  <c r="M102" i="48" s="1"/>
  <c r="H57" i="39"/>
  <c r="F43" i="39"/>
  <c r="H29" i="39"/>
  <c r="F15" i="39"/>
  <c r="R93" i="48"/>
  <c r="F99" i="48" s="1"/>
  <c r="F28" i="39"/>
  <c r="AA40" i="48"/>
  <c r="K46" i="48" s="1"/>
  <c r="T75" i="48"/>
  <c r="D81" i="48" s="1"/>
  <c r="H53" i="39"/>
  <c r="H52" i="39"/>
  <c r="F24" i="39"/>
  <c r="T110" i="48"/>
  <c r="K113" i="48" s="1"/>
  <c r="F51" i="39"/>
  <c r="AA37" i="48"/>
  <c r="D46" i="48" s="1"/>
  <c r="Y113" i="48"/>
  <c r="T116" i="48" s="1"/>
  <c r="F34" i="39"/>
  <c r="AA98" i="48"/>
  <c r="R101" i="48" s="1"/>
  <c r="H47" i="39"/>
  <c r="F33" i="39"/>
  <c r="K107" i="48"/>
  <c r="F110" i="48" s="1"/>
  <c r="H31" i="39"/>
  <c r="F146" i="39"/>
  <c r="C62" i="39"/>
  <c r="C63" i="39"/>
  <c r="H41" i="39"/>
  <c r="Y10" i="48"/>
  <c r="M16" i="48" s="1"/>
  <c r="H27" i="39"/>
  <c r="T36" i="48"/>
  <c r="D42" i="48" s="1"/>
  <c r="R7" i="48"/>
  <c r="F13" i="48" s="1"/>
  <c r="H40" i="39"/>
  <c r="T64" i="48"/>
  <c r="D70" i="48" s="1"/>
  <c r="AA138" i="48"/>
  <c r="D147" i="48" s="1"/>
  <c r="AA92" i="48"/>
  <c r="D101" i="48" s="1"/>
  <c r="T155" i="48"/>
  <c r="K158" i="48" s="1"/>
  <c r="F38" i="39"/>
  <c r="R140" i="48"/>
  <c r="M143" i="48" s="1"/>
  <c r="T125" i="48"/>
  <c r="K128" i="48" s="1"/>
  <c r="R96" i="48"/>
  <c r="M99" i="48" s="1"/>
  <c r="Y37" i="48"/>
  <c r="F46" i="48" s="1"/>
  <c r="AA22" i="48"/>
  <c r="D31" i="48" s="1"/>
  <c r="T24" i="48"/>
  <c r="K27" i="48" s="1"/>
  <c r="AA144" i="48"/>
  <c r="R147" i="48" s="1"/>
  <c r="AA114" i="48"/>
  <c r="R117" i="48" s="1"/>
  <c r="M152" i="48"/>
  <c r="D155" i="48" s="1"/>
  <c r="AA43" i="48"/>
  <c r="R46" i="48" s="1"/>
  <c r="M52" i="48"/>
  <c r="D55" i="48" s="1"/>
  <c r="M37" i="48"/>
  <c r="D40" i="48" s="1"/>
  <c r="M22" i="48"/>
  <c r="D25" i="48" s="1"/>
  <c r="H3" i="39"/>
  <c r="M6" i="48"/>
  <c r="N6" i="48" s="1"/>
  <c r="B9" i="48" s="1"/>
  <c r="C106" i="39"/>
  <c r="C77" i="39"/>
  <c r="C78" i="39" s="1"/>
  <c r="C79" i="39" s="1"/>
  <c r="AH136" i="53"/>
  <c r="H135" i="39"/>
  <c r="H131" i="39"/>
  <c r="F133" i="39"/>
  <c r="F134" i="39"/>
  <c r="F139" i="39"/>
  <c r="F112" i="39"/>
  <c r="H142" i="39"/>
  <c r="R7" i="55"/>
  <c r="F13" i="55" s="1"/>
  <c r="R19" i="55"/>
  <c r="F25" i="55" s="1"/>
  <c r="M44" i="55"/>
  <c r="T44" i="55"/>
  <c r="D50" i="55" s="1"/>
  <c r="T47" i="55"/>
  <c r="K50" i="55" s="1"/>
  <c r="M99" i="55"/>
  <c r="D102" i="55" s="1"/>
  <c r="K99" i="55"/>
  <c r="F102" i="55" s="1"/>
  <c r="T102" i="55"/>
  <c r="K105" i="55" s="1"/>
  <c r="R62" i="55"/>
  <c r="F68" i="55" s="1"/>
  <c r="R74" i="55"/>
  <c r="F80" i="55" s="1"/>
  <c r="F132" i="39"/>
  <c r="F135" i="39"/>
  <c r="F131" i="39"/>
  <c r="F148" i="39"/>
  <c r="H143" i="39"/>
  <c r="H141" i="39"/>
  <c r="F142" i="39"/>
  <c r="R6" i="55"/>
  <c r="F12" i="55" s="1"/>
  <c r="R18" i="55"/>
  <c r="F24" i="55" s="1"/>
  <c r="M43" i="55"/>
  <c r="D46" i="55" s="1"/>
  <c r="T43" i="55"/>
  <c r="D49" i="55" s="1"/>
  <c r="T46" i="55"/>
  <c r="K49" i="55" s="1"/>
  <c r="M98" i="55"/>
  <c r="D101" i="55" s="1"/>
  <c r="T101" i="55"/>
  <c r="K104" i="55" s="1"/>
  <c r="R61" i="55"/>
  <c r="F67" i="55" s="1"/>
  <c r="R73" i="55"/>
  <c r="F79" i="55" s="1"/>
  <c r="I6" i="48"/>
  <c r="G9" i="48" s="1"/>
  <c r="I6" i="55"/>
  <c r="G9" i="55" s="1"/>
  <c r="AB107" i="48"/>
  <c r="B116" i="48" s="1"/>
  <c r="P21" i="55"/>
  <c r="N24" i="55" s="1"/>
  <c r="W110" i="48"/>
  <c r="W107" i="48"/>
  <c r="G116" i="48" s="1"/>
  <c r="P152" i="48"/>
  <c r="G158" i="48" s="1"/>
  <c r="U64" i="55"/>
  <c r="I67" i="55" s="1"/>
  <c r="N63" i="48"/>
  <c r="B66" i="48" s="1"/>
  <c r="U30" i="55"/>
  <c r="B36" i="55" s="1"/>
  <c r="P63" i="48"/>
  <c r="I63" i="48"/>
  <c r="G66" i="48" s="1"/>
  <c r="P54" i="48"/>
  <c r="N57" i="48" s="1"/>
  <c r="W137" i="48"/>
  <c r="G146" i="48" s="1"/>
  <c r="I85" i="55"/>
  <c r="G88" i="55" s="1"/>
  <c r="M24" i="55"/>
  <c r="K98" i="48"/>
  <c r="D69" i="48"/>
  <c r="F158" i="48"/>
  <c r="D117" i="48"/>
  <c r="W6" i="48"/>
  <c r="U21" i="48"/>
  <c r="B27" i="48" s="1"/>
  <c r="I21" i="48"/>
  <c r="W21" i="48"/>
  <c r="W24" i="48"/>
  <c r="P24" i="48"/>
  <c r="P36" i="48"/>
  <c r="U39" i="48"/>
  <c r="I42" i="48" s="1"/>
  <c r="P39" i="48"/>
  <c r="P107" i="48"/>
  <c r="W128" i="48"/>
  <c r="U131" i="48" s="1"/>
  <c r="P125" i="48"/>
  <c r="N128" i="48" s="1"/>
  <c r="P9" i="55"/>
  <c r="N12" i="55" s="1"/>
  <c r="I18" i="55"/>
  <c r="N73" i="55"/>
  <c r="B76" i="55" s="1"/>
  <c r="I61" i="55"/>
  <c r="G64" i="55" s="1"/>
  <c r="F10" i="55"/>
  <c r="F117" i="48"/>
  <c r="D140" i="48"/>
  <c r="F10" i="48"/>
  <c r="U78" i="48"/>
  <c r="I81" i="48" s="1"/>
  <c r="I75" i="48"/>
  <c r="AB24" i="48"/>
  <c r="I30" i="48" s="1"/>
  <c r="I36" i="48"/>
  <c r="G39" i="48" s="1"/>
  <c r="W39" i="48"/>
  <c r="N45" i="48" s="1"/>
  <c r="P51" i="48"/>
  <c r="G57" i="48" s="1"/>
  <c r="P78" i="48"/>
  <c r="I137" i="48"/>
  <c r="AB125" i="48"/>
  <c r="I131" i="48" s="1"/>
  <c r="N18" i="55"/>
  <c r="B21" i="55" s="1"/>
  <c r="P33" i="55"/>
  <c r="N36" i="55" s="1"/>
  <c r="P43" i="55"/>
  <c r="G49" i="55" s="1"/>
  <c r="M58" i="48"/>
  <c r="F49" i="55"/>
  <c r="F104" i="55"/>
  <c r="D45" i="48"/>
  <c r="P66" i="48"/>
  <c r="U137" i="48"/>
  <c r="B143" i="48" s="1"/>
  <c r="U92" i="48"/>
  <c r="B98" i="48" s="1"/>
  <c r="U140" i="48"/>
  <c r="I143" i="48" s="1"/>
  <c r="U73" i="55"/>
  <c r="B79" i="55" s="1"/>
  <c r="K81" i="48"/>
  <c r="M159" i="48"/>
  <c r="K79" i="55"/>
  <c r="AB27" i="48"/>
  <c r="P30" i="48" s="1"/>
  <c r="R30" i="48"/>
  <c r="P137" i="48"/>
  <c r="W12" i="48"/>
  <c r="U6" i="48"/>
  <c r="B12" i="48" s="1"/>
  <c r="I51" i="48"/>
  <c r="W92" i="48"/>
  <c r="N107" i="48"/>
  <c r="B110" i="48" s="1"/>
  <c r="P110" i="48"/>
  <c r="AB128" i="48"/>
  <c r="P131" i="48" s="1"/>
  <c r="I152" i="48"/>
  <c r="U18" i="55"/>
  <c r="B24" i="55" s="1"/>
  <c r="U33" i="55"/>
  <c r="I36" i="55" s="1"/>
  <c r="I43" i="55"/>
  <c r="N61" i="55"/>
  <c r="B64" i="55" s="1"/>
  <c r="U88" i="55"/>
  <c r="I91" i="55" s="1"/>
  <c r="U98" i="55"/>
  <c r="B104" i="55" s="1"/>
  <c r="AB9" i="48"/>
  <c r="I15" i="48" s="1"/>
  <c r="AB140" i="48"/>
  <c r="I146" i="48" s="1"/>
  <c r="AB95" i="48"/>
  <c r="I101" i="48" s="1"/>
  <c r="U107" i="48"/>
  <c r="B113" i="48" s="1"/>
  <c r="W122" i="48"/>
  <c r="I122" i="48"/>
  <c r="N6" i="55"/>
  <c r="B9" i="55" s="1"/>
  <c r="P30" i="55"/>
  <c r="P46" i="55"/>
  <c r="N85" i="55"/>
  <c r="B88" i="55" s="1"/>
  <c r="P101" i="55"/>
  <c r="AB12" i="48"/>
  <c r="P15" i="48" s="1"/>
  <c r="R15" i="48"/>
  <c r="D82" i="48"/>
  <c r="D13" i="48"/>
  <c r="N92" i="48"/>
  <c r="B95" i="48" s="1"/>
  <c r="F147" i="48"/>
  <c r="F66" i="48"/>
  <c r="F69" i="48"/>
  <c r="P9" i="48"/>
  <c r="W143" i="48"/>
  <c r="U122" i="48"/>
  <c r="B128" i="48" s="1"/>
  <c r="W98" i="48"/>
  <c r="W125" i="48"/>
  <c r="P76" i="55"/>
  <c r="I30" i="55" l="1"/>
  <c r="P155" i="48"/>
  <c r="N158" i="48" s="1"/>
  <c r="W95" i="48"/>
  <c r="P64" i="55"/>
  <c r="N67" i="55" s="1"/>
  <c r="K66" i="55" s="1"/>
  <c r="U54" i="48"/>
  <c r="I57" i="48" s="1"/>
  <c r="U9" i="55"/>
  <c r="I12" i="55" s="1"/>
  <c r="K11" i="55" s="1"/>
  <c r="P75" i="48"/>
  <c r="U152" i="48"/>
  <c r="B158" i="48" s="1"/>
  <c r="AB122" i="48"/>
  <c r="B131" i="48" s="1"/>
  <c r="W42" i="48"/>
  <c r="Y41" i="48" s="1"/>
  <c r="N75" i="48"/>
  <c r="B78" i="48" s="1"/>
  <c r="U95" i="48"/>
  <c r="I98" i="48" s="1"/>
  <c r="P122" i="48"/>
  <c r="D125" i="48"/>
  <c r="P21" i="48"/>
  <c r="G27" i="48" s="1"/>
  <c r="W140" i="48"/>
  <c r="N146" i="48" s="1"/>
  <c r="U76" i="55"/>
  <c r="I79" i="55" s="1"/>
  <c r="AB6" i="48"/>
  <c r="B15" i="48" s="1"/>
  <c r="I73" i="55"/>
  <c r="P98" i="55"/>
  <c r="G104" i="55" s="1"/>
  <c r="U9" i="48"/>
  <c r="I12" i="48" s="1"/>
  <c r="F34" i="55"/>
  <c r="K35" i="55"/>
  <c r="U75" i="48"/>
  <c r="B81" i="48" s="1"/>
  <c r="D87" i="55"/>
  <c r="D8" i="55"/>
  <c r="D63" i="55"/>
  <c r="AB113" i="48"/>
  <c r="P116" i="48" s="1"/>
  <c r="U63" i="48"/>
  <c r="B69" i="48" s="1"/>
  <c r="D9" i="48"/>
  <c r="AB42" i="48"/>
  <c r="P45" i="48" s="1"/>
  <c r="W36" i="48"/>
  <c r="G45" i="48" s="1"/>
  <c r="N36" i="48"/>
  <c r="B39" i="48" s="1"/>
  <c r="D38" i="48" s="1"/>
  <c r="I107" i="48"/>
  <c r="G110" i="48" s="1"/>
  <c r="D109" i="48" s="1"/>
  <c r="AB143" i="48"/>
  <c r="P146" i="48" s="1"/>
  <c r="N51" i="48"/>
  <c r="B54" i="48" s="1"/>
  <c r="W9" i="48"/>
  <c r="N15" i="48" s="1"/>
  <c r="K14" i="48" s="1"/>
  <c r="U155" i="48"/>
  <c r="I158" i="48" s="1"/>
  <c r="P95" i="48"/>
  <c r="N98" i="48" s="1"/>
  <c r="W27" i="48"/>
  <c r="U30" i="48" s="1"/>
  <c r="R29" i="48" s="1"/>
  <c r="N137" i="48"/>
  <c r="B140" i="48" s="1"/>
  <c r="K17" i="55"/>
  <c r="AB110" i="48"/>
  <c r="I116" i="48" s="1"/>
  <c r="D67" i="55"/>
  <c r="AB137" i="48"/>
  <c r="B146" i="48" s="1"/>
  <c r="D145" i="48" s="1"/>
  <c r="U85" i="55"/>
  <c r="B91" i="55" s="1"/>
  <c r="AB21" i="48"/>
  <c r="B30" i="48" s="1"/>
  <c r="I92" i="48"/>
  <c r="G95" i="48" s="1"/>
  <c r="D94" i="48" s="1"/>
  <c r="AB36" i="48"/>
  <c r="B45" i="48" s="1"/>
  <c r="U36" i="48"/>
  <c r="B42" i="48" s="1"/>
  <c r="P61" i="55"/>
  <c r="G67" i="55" s="1"/>
  <c r="D66" i="55" s="1"/>
  <c r="AB98" i="48"/>
  <c r="P101" i="48" s="1"/>
  <c r="P140" i="48"/>
  <c r="N143" i="48" s="1"/>
  <c r="K142" i="48" s="1"/>
  <c r="U110" i="48"/>
  <c r="I113" i="48" s="1"/>
  <c r="U21" i="55"/>
  <c r="I24" i="55" s="1"/>
  <c r="K23" i="55" s="1"/>
  <c r="U125" i="48"/>
  <c r="I128" i="48" s="1"/>
  <c r="K127" i="48" s="1"/>
  <c r="N152" i="48"/>
  <c r="B155" i="48" s="1"/>
  <c r="U66" i="48"/>
  <c r="I69" i="48" s="1"/>
  <c r="P85" i="55"/>
  <c r="G91" i="55" s="1"/>
  <c r="N30" i="55"/>
  <c r="B33" i="55" s="1"/>
  <c r="U6" i="55"/>
  <c r="B12" i="55" s="1"/>
  <c r="AB39" i="48"/>
  <c r="I45" i="48" s="1"/>
  <c r="K44" i="48" s="1"/>
  <c r="U24" i="48"/>
  <c r="I27" i="48" s="1"/>
  <c r="N21" i="48"/>
  <c r="B24" i="48" s="1"/>
  <c r="P88" i="55"/>
  <c r="R87" i="55" s="1"/>
  <c r="P92" i="48"/>
  <c r="G98" i="48" s="1"/>
  <c r="D97" i="48" s="1"/>
  <c r="W113" i="48"/>
  <c r="U116" i="48" s="1"/>
  <c r="U51" i="48"/>
  <c r="B57" i="48" s="1"/>
  <c r="D56" i="48" s="1"/>
  <c r="AB92" i="48"/>
  <c r="B101" i="48" s="1"/>
  <c r="P6" i="48"/>
  <c r="G12" i="48" s="1"/>
  <c r="D11" i="48" s="1"/>
  <c r="P6" i="55"/>
  <c r="G12" i="55" s="1"/>
  <c r="C107" i="39"/>
  <c r="C108" i="39" s="1"/>
  <c r="C98" i="39"/>
  <c r="C99" i="39" s="1"/>
  <c r="C100" i="39" s="1"/>
  <c r="C64" i="39"/>
  <c r="C65" i="39" s="1"/>
  <c r="C66" i="39" s="1"/>
  <c r="C67" i="39" s="1"/>
  <c r="C80" i="39"/>
  <c r="C81" i="39" s="1"/>
  <c r="C82" i="39" s="1"/>
  <c r="N43" i="55"/>
  <c r="B46" i="55" s="1"/>
  <c r="U43" i="55"/>
  <c r="B49" i="55" s="1"/>
  <c r="D48" i="55" s="1"/>
  <c r="U101" i="55"/>
  <c r="I104" i="55" s="1"/>
  <c r="N98" i="55"/>
  <c r="B101" i="55" s="1"/>
  <c r="K145" i="48"/>
  <c r="P73" i="55"/>
  <c r="G79" i="55" s="1"/>
  <c r="D78" i="55" s="1"/>
  <c r="P18" i="55"/>
  <c r="R17" i="55" s="1"/>
  <c r="D47" i="55"/>
  <c r="U46" i="55"/>
  <c r="I49" i="55" s="1"/>
  <c r="I98" i="55"/>
  <c r="K97" i="55" s="1"/>
  <c r="D157" i="48"/>
  <c r="K121" i="48"/>
  <c r="R136" i="48"/>
  <c r="R106" i="48"/>
  <c r="Y23" i="48"/>
  <c r="K97" i="48"/>
  <c r="D115" i="48"/>
  <c r="K56" i="48"/>
  <c r="K74" i="48"/>
  <c r="D26" i="48"/>
  <c r="R38" i="48"/>
  <c r="R130" i="48"/>
  <c r="G21" i="55"/>
  <c r="D20" i="55" s="1"/>
  <c r="N116" i="48"/>
  <c r="K115" i="48" s="1"/>
  <c r="K5" i="55"/>
  <c r="R60" i="55"/>
  <c r="G140" i="48"/>
  <c r="R8" i="55"/>
  <c r="K62" i="48"/>
  <c r="R63" i="55"/>
  <c r="R32" i="55"/>
  <c r="N42" i="48"/>
  <c r="K41" i="48" s="1"/>
  <c r="G24" i="48"/>
  <c r="G69" i="48"/>
  <c r="N113" i="48"/>
  <c r="R94" i="48"/>
  <c r="Y127" i="48"/>
  <c r="K35" i="48"/>
  <c r="U45" i="48"/>
  <c r="G30" i="48"/>
  <c r="D29" i="48" s="1"/>
  <c r="R151" i="48"/>
  <c r="Y106" i="48"/>
  <c r="D65" i="48"/>
  <c r="N30" i="48"/>
  <c r="K29" i="48" s="1"/>
  <c r="G113" i="48"/>
  <c r="D112" i="48" s="1"/>
  <c r="K84" i="55"/>
  <c r="R53" i="48"/>
  <c r="G155" i="48"/>
  <c r="G33" i="55"/>
  <c r="G125" i="48"/>
  <c r="D124" i="48" s="1"/>
  <c r="G143" i="48"/>
  <c r="D142" i="48" s="1"/>
  <c r="G78" i="48"/>
  <c r="D77" i="48" s="1"/>
  <c r="K60" i="55"/>
  <c r="R20" i="48"/>
  <c r="Y139" i="48"/>
  <c r="N81" i="48"/>
  <c r="K80" i="48" s="1"/>
  <c r="R77" i="48"/>
  <c r="G42" i="48"/>
  <c r="G15" i="48"/>
  <c r="D14" i="48" s="1"/>
  <c r="Y5" i="48"/>
  <c r="D103" i="55"/>
  <c r="K5" i="48"/>
  <c r="N27" i="48"/>
  <c r="D8" i="48"/>
  <c r="R139" i="48"/>
  <c r="G76" i="55"/>
  <c r="D75" i="55" s="1"/>
  <c r="K72" i="55"/>
  <c r="Y91" i="48"/>
  <c r="G101" i="48"/>
  <c r="R97" i="55"/>
  <c r="N104" i="55"/>
  <c r="R100" i="55"/>
  <c r="N49" i="55"/>
  <c r="Y121" i="48"/>
  <c r="G131" i="48"/>
  <c r="D130" i="48" s="1"/>
  <c r="G54" i="48"/>
  <c r="G46" i="55"/>
  <c r="G36" i="55"/>
  <c r="D35" i="55" s="1"/>
  <c r="R29" i="55"/>
  <c r="U15" i="48"/>
  <c r="R14" i="48" s="1"/>
  <c r="Y11" i="48"/>
  <c r="N69" i="48"/>
  <c r="G81" i="48"/>
  <c r="U146" i="48"/>
  <c r="R145" i="48" s="1"/>
  <c r="N101" i="48"/>
  <c r="K100" i="48" s="1"/>
  <c r="Y94" i="48"/>
  <c r="U101" i="48"/>
  <c r="R100" i="48" s="1"/>
  <c r="R75" i="55"/>
  <c r="N79" i="55"/>
  <c r="Y124" i="48"/>
  <c r="N131" i="48"/>
  <c r="K130" i="48" s="1"/>
  <c r="R121" i="48"/>
  <c r="G128" i="48"/>
  <c r="D127" i="48" s="1"/>
  <c r="N12" i="48"/>
  <c r="K11" i="48" s="1"/>
  <c r="R45" i="55" l="1"/>
  <c r="K157" i="48"/>
  <c r="R8" i="48"/>
  <c r="AF8" i="48" s="1"/>
  <c r="R42" i="55"/>
  <c r="X63" i="55"/>
  <c r="Y8" i="48"/>
  <c r="K78" i="55"/>
  <c r="Y136" i="48"/>
  <c r="Y8" i="55"/>
  <c r="Y20" i="48"/>
  <c r="K42" i="55"/>
  <c r="X42" i="55" s="1"/>
  <c r="D41" i="48"/>
  <c r="K29" i="55"/>
  <c r="Y29" i="55" s="1"/>
  <c r="R124" i="48"/>
  <c r="K103" i="55"/>
  <c r="Y103" i="55" s="1"/>
  <c r="R74" i="48"/>
  <c r="Y26" i="48"/>
  <c r="Z17" i="55"/>
  <c r="K48" i="55"/>
  <c r="X48" i="55" s="1"/>
  <c r="D45" i="55"/>
  <c r="R62" i="48"/>
  <c r="AF62" i="48" s="1"/>
  <c r="Y142" i="48"/>
  <c r="R44" i="48"/>
  <c r="D68" i="48"/>
  <c r="D139" i="48"/>
  <c r="AF139" i="48" s="1"/>
  <c r="K136" i="48"/>
  <c r="D90" i="55"/>
  <c r="R84" i="55"/>
  <c r="K26" i="48"/>
  <c r="AF26" i="48" s="1"/>
  <c r="X87" i="55"/>
  <c r="K68" i="48"/>
  <c r="AF68" i="48" s="1"/>
  <c r="D53" i="48"/>
  <c r="K106" i="48"/>
  <c r="D23" i="48"/>
  <c r="K91" i="48"/>
  <c r="AE91" i="48" s="1"/>
  <c r="R5" i="55"/>
  <c r="K20" i="48"/>
  <c r="AG20" i="48" s="1"/>
  <c r="R109" i="48"/>
  <c r="Y97" i="48"/>
  <c r="AE97" i="48" s="1"/>
  <c r="D80" i="48"/>
  <c r="R65" i="48"/>
  <c r="AG65" i="48" s="1"/>
  <c r="K50" i="48"/>
  <c r="R35" i="48"/>
  <c r="AE35" i="48" s="1"/>
  <c r="Y38" i="48"/>
  <c r="K112" i="48"/>
  <c r="AF112" i="48" s="1"/>
  <c r="Y35" i="48"/>
  <c r="R154" i="48"/>
  <c r="AE154" i="48" s="1"/>
  <c r="Z35" i="55"/>
  <c r="X35" i="55"/>
  <c r="W35" i="55" s="1"/>
  <c r="AC36" i="55" s="1"/>
  <c r="Y35" i="55"/>
  <c r="D11" i="55"/>
  <c r="X11" i="55" s="1"/>
  <c r="X66" i="55"/>
  <c r="Y66" i="55"/>
  <c r="Z66" i="55"/>
  <c r="Z87" i="55"/>
  <c r="Y87" i="55"/>
  <c r="R23" i="48"/>
  <c r="AF23" i="48" s="1"/>
  <c r="D154" i="48"/>
  <c r="R20" i="55"/>
  <c r="X20" i="55" s="1"/>
  <c r="R115" i="48"/>
  <c r="AG115" i="48" s="1"/>
  <c r="Y11" i="55"/>
  <c r="D44" i="48"/>
  <c r="G101" i="55"/>
  <c r="D100" i="55" s="1"/>
  <c r="R72" i="55"/>
  <c r="Y112" i="48"/>
  <c r="N91" i="55"/>
  <c r="K90" i="55" s="1"/>
  <c r="Y109" i="48"/>
  <c r="AE109" i="48" s="1"/>
  <c r="X78" i="55"/>
  <c r="Z78" i="55"/>
  <c r="Y78" i="55"/>
  <c r="D100" i="48"/>
  <c r="AG100" i="48" s="1"/>
  <c r="G24" i="55"/>
  <c r="D23" i="55" s="1"/>
  <c r="X23" i="55" s="1"/>
  <c r="D32" i="55"/>
  <c r="Z32" i="55" s="1"/>
  <c r="R91" i="48"/>
  <c r="Z11" i="55"/>
  <c r="R50" i="48"/>
  <c r="Z103" i="55"/>
  <c r="K151" i="48"/>
  <c r="AG151" i="48" s="1"/>
  <c r="R5" i="48"/>
  <c r="AE5" i="48" s="1"/>
  <c r="C68" i="39"/>
  <c r="C83" i="39"/>
  <c r="C84" i="39" s="1"/>
  <c r="C85" i="39" s="1"/>
  <c r="C109" i="39"/>
  <c r="Z48" i="55"/>
  <c r="C101" i="39"/>
  <c r="Y17" i="55"/>
  <c r="X17" i="55"/>
  <c r="AG157" i="48"/>
  <c r="R141" i="53"/>
  <c r="AE157" i="48"/>
  <c r="AF157" i="48"/>
  <c r="AG53" i="48"/>
  <c r="AF80" i="48"/>
  <c r="AE80" i="48"/>
  <c r="AG80" i="48"/>
  <c r="AG130" i="48"/>
  <c r="AE11" i="48"/>
  <c r="AE68" i="48"/>
  <c r="AG68" i="48"/>
  <c r="AG56" i="48"/>
  <c r="AE127" i="48"/>
  <c r="AE29" i="48"/>
  <c r="AF29" i="48"/>
  <c r="AE56" i="48"/>
  <c r="AG29" i="48"/>
  <c r="AE145" i="48"/>
  <c r="AF145" i="48"/>
  <c r="AG145" i="48"/>
  <c r="AF56" i="48"/>
  <c r="AG109" i="48"/>
  <c r="X8" i="55"/>
  <c r="AE26" i="48"/>
  <c r="AG77" i="48"/>
  <c r="AF20" i="48"/>
  <c r="AF74" i="48"/>
  <c r="AG26" i="48"/>
  <c r="AF14" i="48"/>
  <c r="AE14" i="48"/>
  <c r="AG14" i="48"/>
  <c r="X5" i="55"/>
  <c r="AE41" i="48"/>
  <c r="AE38" i="48"/>
  <c r="AF124" i="48"/>
  <c r="AF130" i="48"/>
  <c r="Z5" i="55"/>
  <c r="AE130" i="48"/>
  <c r="Z63" i="55"/>
  <c r="AF127" i="48"/>
  <c r="AG41" i="48"/>
  <c r="AG44" i="48"/>
  <c r="Y60" i="55"/>
  <c r="AF50" i="48"/>
  <c r="Y63" i="55"/>
  <c r="Y5" i="55"/>
  <c r="Z60" i="55"/>
  <c r="AG38" i="48"/>
  <c r="AF41" i="48"/>
  <c r="X32" i="55"/>
  <c r="AE23" i="48"/>
  <c r="AE53" i="48"/>
  <c r="Z8" i="55"/>
  <c r="AE139" i="48"/>
  <c r="AF151" i="48"/>
  <c r="AF77" i="48"/>
  <c r="X60" i="55"/>
  <c r="AF38" i="48"/>
  <c r="Y20" i="55"/>
  <c r="AG94" i="48"/>
  <c r="AG106" i="48"/>
  <c r="AF53" i="48"/>
  <c r="AG35" i="48"/>
  <c r="AE77" i="48"/>
  <c r="AG127" i="48"/>
  <c r="Y42" i="55"/>
  <c r="AE121" i="48"/>
  <c r="AE20" i="48"/>
  <c r="AF136" i="48"/>
  <c r="AE94" i="48"/>
  <c r="AE106" i="48"/>
  <c r="X103" i="55"/>
  <c r="Z29" i="55"/>
  <c r="X29" i="55"/>
  <c r="AG11" i="48"/>
  <c r="AF106" i="48"/>
  <c r="AG139" i="48"/>
  <c r="AG121" i="48"/>
  <c r="AE65" i="48"/>
  <c r="AF65" i="48"/>
  <c r="Z84" i="55"/>
  <c r="X84" i="55"/>
  <c r="AE50" i="48"/>
  <c r="AG50" i="48"/>
  <c r="AF11" i="48"/>
  <c r="AF91" i="48"/>
  <c r="Y84" i="55"/>
  <c r="Y97" i="55"/>
  <c r="Z97" i="55"/>
  <c r="X97" i="55"/>
  <c r="X45" i="55"/>
  <c r="Z45" i="55"/>
  <c r="Y45" i="55"/>
  <c r="Y72" i="55"/>
  <c r="Z72" i="55"/>
  <c r="X72" i="55"/>
  <c r="AG91" i="48"/>
  <c r="AF121" i="48"/>
  <c r="X75" i="55"/>
  <c r="Z75" i="55"/>
  <c r="Y75" i="55"/>
  <c r="AG97" i="48"/>
  <c r="AE142" i="48"/>
  <c r="AF142" i="48"/>
  <c r="AG142" i="48"/>
  <c r="AE74" i="48"/>
  <c r="AG124" i="48"/>
  <c r="AG8" i="48"/>
  <c r="AF94" i="48"/>
  <c r="AG74" i="48"/>
  <c r="W87" i="55"/>
  <c r="AC88" i="55" s="1"/>
  <c r="AE124" i="48"/>
  <c r="AE136" i="48" l="1"/>
  <c r="AE8" i="48"/>
  <c r="AF97" i="48"/>
  <c r="AE112" i="48"/>
  <c r="Z42" i="55"/>
  <c r="AF35" i="48"/>
  <c r="AE62" i="48"/>
  <c r="AG136" i="48"/>
  <c r="AG62" i="48"/>
  <c r="Y48" i="55"/>
  <c r="Z20" i="55"/>
  <c r="AG112" i="48"/>
  <c r="AG23" i="48"/>
  <c r="AF44" i="48"/>
  <c r="AF154" i="48"/>
  <c r="W66" i="55"/>
  <c r="AC67" i="55" s="1"/>
  <c r="AG154" i="48"/>
  <c r="AE44" i="48"/>
  <c r="AE115" i="48"/>
  <c r="Y32" i="55"/>
  <c r="AB38" i="55" s="1"/>
  <c r="AE100" i="48"/>
  <c r="AF109" i="48"/>
  <c r="Y100" i="55"/>
  <c r="Z100" i="55"/>
  <c r="X100" i="55"/>
  <c r="AF115" i="48"/>
  <c r="W78" i="55"/>
  <c r="AC79" i="55" s="1"/>
  <c r="W11" i="55"/>
  <c r="AC12" i="55" s="1"/>
  <c r="Z23" i="55"/>
  <c r="Y23" i="55"/>
  <c r="AF100" i="48"/>
  <c r="Z90" i="55"/>
  <c r="X90" i="55"/>
  <c r="Y90" i="55"/>
  <c r="AE151" i="48"/>
  <c r="AD151" i="48" s="1"/>
  <c r="AJ152" i="48" s="1"/>
  <c r="AF5" i="48"/>
  <c r="W48" i="55"/>
  <c r="AC49" i="55" s="1"/>
  <c r="AG5" i="48"/>
  <c r="C102" i="39"/>
  <c r="C110" i="39"/>
  <c r="C111" i="39" s="1"/>
  <c r="C112" i="39" s="1"/>
  <c r="C69" i="39"/>
  <c r="C70" i="39" s="1"/>
  <c r="C86" i="39"/>
  <c r="W17" i="55"/>
  <c r="AC18" i="55" s="1"/>
  <c r="AD157" i="48"/>
  <c r="AJ158" i="48" s="1"/>
  <c r="AD80" i="48"/>
  <c r="AJ81" i="48" s="1"/>
  <c r="AD130" i="48"/>
  <c r="AJ131" i="48" s="1"/>
  <c r="AD68" i="48"/>
  <c r="AJ69" i="48" s="1"/>
  <c r="AD56" i="48"/>
  <c r="AJ57" i="48" s="1"/>
  <c r="AD29" i="48"/>
  <c r="AJ30" i="48" s="1"/>
  <c r="AD145" i="48"/>
  <c r="AJ146" i="48" s="1"/>
  <c r="AD109" i="48"/>
  <c r="AJ110" i="48" s="1"/>
  <c r="AD26" i="48"/>
  <c r="AJ27" i="48" s="1"/>
  <c r="W32" i="55"/>
  <c r="AC33" i="55" s="1"/>
  <c r="AD100" i="48"/>
  <c r="AJ101" i="48" s="1"/>
  <c r="AD14" i="48"/>
  <c r="AJ15" i="48" s="1"/>
  <c r="AD23" i="48"/>
  <c r="AJ24" i="48" s="1"/>
  <c r="AD62" i="48"/>
  <c r="AJ63" i="48" s="1"/>
  <c r="AD38" i="48"/>
  <c r="AJ39" i="48" s="1"/>
  <c r="AD127" i="48"/>
  <c r="AJ128" i="48" s="1"/>
  <c r="W20" i="55"/>
  <c r="AC21" i="55" s="1"/>
  <c r="W5" i="55"/>
  <c r="AC6" i="55" s="1"/>
  <c r="W63" i="55"/>
  <c r="AC64" i="55" s="1"/>
  <c r="AD41" i="48"/>
  <c r="AJ42" i="48" s="1"/>
  <c r="AB69" i="55"/>
  <c r="AD121" i="48"/>
  <c r="AJ122" i="48" s="1"/>
  <c r="AD77" i="48"/>
  <c r="AJ78" i="48" s="1"/>
  <c r="W60" i="55"/>
  <c r="AC61" i="55" s="1"/>
  <c r="AB14" i="55"/>
  <c r="AD53" i="48"/>
  <c r="AJ54" i="48" s="1"/>
  <c r="AD154" i="48"/>
  <c r="AJ155" i="48" s="1"/>
  <c r="AD94" i="48"/>
  <c r="AJ95" i="48" s="1"/>
  <c r="W42" i="55"/>
  <c r="AC43" i="55" s="1"/>
  <c r="W8" i="55"/>
  <c r="AC9" i="55" s="1"/>
  <c r="AD35" i="48"/>
  <c r="AJ36" i="48" s="1"/>
  <c r="AD11" i="48"/>
  <c r="AJ12" i="48" s="1"/>
  <c r="AD106" i="48"/>
  <c r="AJ107" i="48" s="1"/>
  <c r="AI32" i="48"/>
  <c r="AI47" i="48"/>
  <c r="AD50" i="48"/>
  <c r="AJ51" i="48" s="1"/>
  <c r="AI71" i="48"/>
  <c r="W103" i="55"/>
  <c r="AC104" i="55" s="1"/>
  <c r="AD136" i="48"/>
  <c r="AJ137" i="48" s="1"/>
  <c r="W45" i="55"/>
  <c r="AC46" i="55" s="1"/>
  <c r="AI118" i="48"/>
  <c r="AD20" i="48"/>
  <c r="AJ21" i="48" s="1"/>
  <c r="W100" i="55"/>
  <c r="AC101" i="55" s="1"/>
  <c r="W29" i="55"/>
  <c r="AC30" i="55" s="1"/>
  <c r="AD139" i="48"/>
  <c r="AJ140" i="48" s="1"/>
  <c r="AD91" i="48"/>
  <c r="AJ92" i="48" s="1"/>
  <c r="AB51" i="55"/>
  <c r="W84" i="55"/>
  <c r="AC85" i="55" s="1"/>
  <c r="AD65" i="48"/>
  <c r="AJ66" i="48" s="1"/>
  <c r="W97" i="55"/>
  <c r="AC98" i="55" s="1"/>
  <c r="AB106" i="55"/>
  <c r="AI59" i="48"/>
  <c r="AD97" i="48"/>
  <c r="AJ98" i="48" s="1"/>
  <c r="W72" i="55"/>
  <c r="AC73" i="55" s="1"/>
  <c r="AI83" i="48"/>
  <c r="AD74" i="48"/>
  <c r="AJ75" i="48" s="1"/>
  <c r="AD124" i="48"/>
  <c r="AJ125" i="48" s="1"/>
  <c r="AD8" i="48"/>
  <c r="AJ9" i="48" s="1"/>
  <c r="AD142" i="48"/>
  <c r="AJ143" i="48" s="1"/>
  <c r="W75" i="55"/>
  <c r="AC76" i="55" s="1"/>
  <c r="AB81" i="55"/>
  <c r="AD112" i="48" l="1"/>
  <c r="AJ113" i="48" s="1"/>
  <c r="AD115" i="48"/>
  <c r="AJ116" i="48" s="1"/>
  <c r="AD44" i="48"/>
  <c r="AJ45" i="48" s="1"/>
  <c r="AD5" i="48"/>
  <c r="AJ6" i="48" s="1"/>
  <c r="AH14" i="48" s="1"/>
  <c r="AA78" i="55"/>
  <c r="AB26" i="55"/>
  <c r="AI160" i="48"/>
  <c r="W23" i="55"/>
  <c r="AC24" i="55" s="1"/>
  <c r="AA20" i="55" s="1"/>
  <c r="AB93" i="55"/>
  <c r="AI133" i="48"/>
  <c r="W90" i="55"/>
  <c r="AC91" i="55" s="1"/>
  <c r="AA90" i="55" s="1"/>
  <c r="AI148" i="48"/>
  <c r="AI17" i="48"/>
  <c r="AI103" i="48"/>
  <c r="C113" i="39"/>
  <c r="C114" i="39" s="1"/>
  <c r="C87" i="39"/>
  <c r="C88" i="39" s="1"/>
  <c r="C71" i="39"/>
  <c r="AA35" i="55"/>
  <c r="AA23" i="55"/>
  <c r="AH20" i="48"/>
  <c r="AL24" i="48" s="1"/>
  <c r="AM24" i="48" s="1"/>
  <c r="AH112" i="48"/>
  <c r="AA60" i="55"/>
  <c r="AH65" i="48"/>
  <c r="AA8" i="55"/>
  <c r="AA63" i="55"/>
  <c r="AH44" i="48"/>
  <c r="AH124" i="48"/>
  <c r="AH38" i="48"/>
  <c r="AH35" i="48"/>
  <c r="AH56" i="48"/>
  <c r="AH151" i="48"/>
  <c r="AA42" i="55"/>
  <c r="AA45" i="55"/>
  <c r="AA66" i="55"/>
  <c r="AH154" i="48"/>
  <c r="AH157" i="48"/>
  <c r="AA11" i="55"/>
  <c r="AH41" i="48"/>
  <c r="AA5" i="55"/>
  <c r="AH97" i="48"/>
  <c r="AH106" i="48"/>
  <c r="AL110" i="48" s="1"/>
  <c r="AM110" i="48" s="1"/>
  <c r="AA48" i="55"/>
  <c r="AH109" i="48"/>
  <c r="AH115" i="48"/>
  <c r="AH100" i="48"/>
  <c r="AH53" i="48"/>
  <c r="AH50" i="48"/>
  <c r="AH26" i="48"/>
  <c r="AA29" i="55"/>
  <c r="AA84" i="55"/>
  <c r="AH29" i="48"/>
  <c r="AA32" i="55"/>
  <c r="AH23" i="48"/>
  <c r="AH91" i="48"/>
  <c r="AH68" i="48"/>
  <c r="AH127" i="48"/>
  <c r="AH94" i="48"/>
  <c r="AA87" i="55"/>
  <c r="AA103" i="55"/>
  <c r="AA97" i="55"/>
  <c r="AH62" i="48"/>
  <c r="AL64" i="48" s="1"/>
  <c r="AA100" i="55"/>
  <c r="AH142" i="48"/>
  <c r="AH136" i="48"/>
  <c r="AH145" i="48"/>
  <c r="AH139" i="48"/>
  <c r="AH11" i="48"/>
  <c r="AH130" i="48"/>
  <c r="AA75" i="55"/>
  <c r="AA72" i="55"/>
  <c r="AH74" i="48"/>
  <c r="AH80" i="48"/>
  <c r="AH77" i="48"/>
  <c r="AH121" i="48"/>
  <c r="AL122" i="48" s="1"/>
  <c r="AM122" i="48" s="1"/>
  <c r="J141" i="39" s="1"/>
  <c r="L145" i="39" s="1"/>
  <c r="AH5" i="48" l="1"/>
  <c r="AL8" i="48" s="1"/>
  <c r="AM8" i="48" s="1"/>
  <c r="J59" i="39" s="1"/>
  <c r="AH8" i="48"/>
  <c r="AA17" i="55"/>
  <c r="T145" i="39"/>
  <c r="I145" i="39"/>
  <c r="AL154" i="48"/>
  <c r="C72" i="39"/>
  <c r="C73" i="39" s="1"/>
  <c r="C115" i="39"/>
  <c r="AM154" i="48"/>
  <c r="L61" i="39" s="1"/>
  <c r="AN110" i="48"/>
  <c r="A66" i="55" s="1"/>
  <c r="P59" i="55" s="1"/>
  <c r="AB66" i="55" s="1"/>
  <c r="AE62" i="55" s="1"/>
  <c r="L109" i="39"/>
  <c r="AL153" i="48"/>
  <c r="AF61" i="54" s="1"/>
  <c r="AL38" i="48"/>
  <c r="AM38" i="48" s="1"/>
  <c r="AN24" i="48"/>
  <c r="A35" i="55" s="1"/>
  <c r="P28" i="55" s="1"/>
  <c r="AB35" i="55" s="1"/>
  <c r="AE32" i="55" s="1"/>
  <c r="L68" i="39"/>
  <c r="I68" i="39" s="1"/>
  <c r="L63" i="39"/>
  <c r="I63" i="39" s="1"/>
  <c r="AL36" i="48"/>
  <c r="Z21" i="54" s="1"/>
  <c r="AL152" i="48"/>
  <c r="R61" i="54" s="1"/>
  <c r="AL39" i="48"/>
  <c r="AM39" i="48" s="1"/>
  <c r="AL37" i="48"/>
  <c r="AM37" i="48" s="1"/>
  <c r="L121" i="39" s="1"/>
  <c r="AL21" i="48"/>
  <c r="V21" i="54" s="1"/>
  <c r="AL23" i="48"/>
  <c r="AM23" i="48" s="1"/>
  <c r="AL22" i="48"/>
  <c r="AL109" i="48"/>
  <c r="AM109" i="48" s="1"/>
  <c r="J61" i="39" s="1"/>
  <c r="AL108" i="48"/>
  <c r="AL107" i="48"/>
  <c r="AL137" i="48"/>
  <c r="AM137" i="48" s="1"/>
  <c r="L142" i="39" s="1"/>
  <c r="AL95" i="48"/>
  <c r="AM95" i="48" s="1"/>
  <c r="AL93" i="48"/>
  <c r="AM93" i="48" s="1"/>
  <c r="J142" i="39" s="1"/>
  <c r="AL124" i="48"/>
  <c r="AM124" i="48" s="1"/>
  <c r="J114" i="39" s="1"/>
  <c r="AL92" i="48"/>
  <c r="AM92" i="48" s="1"/>
  <c r="AL138" i="48"/>
  <c r="AL123" i="48"/>
  <c r="AM123" i="48" s="1"/>
  <c r="J137" i="39" s="1"/>
  <c r="L143" i="39" s="1"/>
  <c r="AL125" i="48"/>
  <c r="AM125" i="48" s="1"/>
  <c r="AL9" i="48"/>
  <c r="AM9" i="48" s="1"/>
  <c r="AL94" i="48"/>
  <c r="AM94" i="48" s="1"/>
  <c r="AL139" i="48"/>
  <c r="AM139" i="48" s="1"/>
  <c r="AL140" i="48"/>
  <c r="AM140" i="48" s="1"/>
  <c r="AL77" i="48"/>
  <c r="AM77" i="48" s="1"/>
  <c r="AL75" i="48"/>
  <c r="AM75" i="48" s="1"/>
  <c r="L124" i="39" s="1"/>
  <c r="AL76" i="48"/>
  <c r="R21" i="54" s="1"/>
  <c r="AL51" i="48"/>
  <c r="AM51" i="48" s="1"/>
  <c r="L130" i="39" s="1"/>
  <c r="L134" i="39" s="1"/>
  <c r="AL53" i="48"/>
  <c r="AM53" i="48" s="1"/>
  <c r="AL52" i="48"/>
  <c r="N21" i="54" s="1"/>
  <c r="AL65" i="48"/>
  <c r="AM65" i="48" s="1"/>
  <c r="AH21" i="54"/>
  <c r="AM64" i="48"/>
  <c r="L123" i="39" s="1"/>
  <c r="I123" i="39" s="1"/>
  <c r="AL63" i="48"/>
  <c r="AM63" i="48" s="1"/>
  <c r="J121" i="39" s="1"/>
  <c r="L112" i="39"/>
  <c r="AA61" i="54"/>
  <c r="E141" i="39"/>
  <c r="S141" i="39"/>
  <c r="AL7" i="48" l="1"/>
  <c r="AD21" i="54" s="1"/>
  <c r="AL6" i="48"/>
  <c r="AM6" i="48" s="1"/>
  <c r="J127" i="39" s="1"/>
  <c r="S142" i="39"/>
  <c r="L144" i="39"/>
  <c r="T142" i="39"/>
  <c r="L147" i="39"/>
  <c r="Z119" i="53"/>
  <c r="Z121" i="53" s="1"/>
  <c r="T134" i="39"/>
  <c r="I134" i="39"/>
  <c r="S127" i="39"/>
  <c r="I143" i="39"/>
  <c r="T143" i="39"/>
  <c r="L127" i="39"/>
  <c r="S121" i="39"/>
  <c r="D74" i="53" s="1"/>
  <c r="D76" i="53" s="1"/>
  <c r="J125" i="39"/>
  <c r="E137" i="39"/>
  <c r="C116" i="39"/>
  <c r="AM153" i="48"/>
  <c r="J138" i="39" s="1"/>
  <c r="AN139" i="48"/>
  <c r="A63" i="55" s="1"/>
  <c r="I59" i="55" s="1"/>
  <c r="AB63" i="55" s="1"/>
  <c r="AE63" i="55" s="1"/>
  <c r="J109" i="39"/>
  <c r="AN140" i="48"/>
  <c r="A90" i="55" s="1"/>
  <c r="P83" i="55" s="1"/>
  <c r="AB90" i="55" s="1"/>
  <c r="L79" i="39"/>
  <c r="I79" i="39" s="1"/>
  <c r="L114" i="39"/>
  <c r="I114" i="39" s="1"/>
  <c r="AB104" i="53"/>
  <c r="AB106" i="53" s="1"/>
  <c r="T112" i="39"/>
  <c r="I112" i="39"/>
  <c r="R104" i="53"/>
  <c r="R106" i="53" s="1"/>
  <c r="AN154" i="48"/>
  <c r="A75" i="55" s="1"/>
  <c r="J94" i="39"/>
  <c r="E94" i="39" s="1"/>
  <c r="AN53" i="48"/>
  <c r="A8" i="55" s="1"/>
  <c r="I4" i="55" s="1"/>
  <c r="AB8" i="55" s="1"/>
  <c r="AE8" i="55" s="1"/>
  <c r="J91" i="39"/>
  <c r="E91" i="39" s="1"/>
  <c r="L59" i="39"/>
  <c r="I59" i="39" s="1"/>
  <c r="AN95" i="48"/>
  <c r="A87" i="55" s="1"/>
  <c r="I83" i="55" s="1"/>
  <c r="AB87" i="55" s="1"/>
  <c r="AE87" i="55" s="1"/>
  <c r="J79" i="39"/>
  <c r="E79" i="39" s="1"/>
  <c r="L76" i="39"/>
  <c r="I76" i="39" s="1"/>
  <c r="T63" i="39"/>
  <c r="AN77" i="48"/>
  <c r="A32" i="55" s="1"/>
  <c r="I28" i="55" s="1"/>
  <c r="AB32" i="55" s="1"/>
  <c r="AE30" i="55" s="1"/>
  <c r="J63" i="39"/>
  <c r="E63" i="39" s="1"/>
  <c r="L89" i="39"/>
  <c r="I89" i="39" s="1"/>
  <c r="J112" i="39"/>
  <c r="E114" i="39"/>
  <c r="E61" i="39"/>
  <c r="AN23" i="48"/>
  <c r="A17" i="55" s="1"/>
  <c r="B16" i="55" s="1"/>
  <c r="AB17" i="55" s="1"/>
  <c r="AE18" i="55" s="1"/>
  <c r="AF18" i="55" s="1"/>
  <c r="J82" i="39"/>
  <c r="E82" i="39" s="1"/>
  <c r="J74" i="39"/>
  <c r="E74" i="39" s="1"/>
  <c r="T86" i="39"/>
  <c r="AM36" i="48"/>
  <c r="J129" i="39" s="1"/>
  <c r="AN9" i="48"/>
  <c r="A23" i="55" s="1"/>
  <c r="P16" i="55" s="1"/>
  <c r="AB23" i="55" s="1"/>
  <c r="AE20" i="55" s="1"/>
  <c r="L82" i="39"/>
  <c r="I82" i="39" s="1"/>
  <c r="L108" i="39"/>
  <c r="I108" i="39" s="1"/>
  <c r="J139" i="39"/>
  <c r="E85" i="39"/>
  <c r="AM152" i="48"/>
  <c r="L137" i="39" s="1"/>
  <c r="J140" i="39" s="1"/>
  <c r="J145" i="39" s="1"/>
  <c r="AN65" i="48"/>
  <c r="A20" i="55" s="1"/>
  <c r="I16" i="55" s="1"/>
  <c r="AB20" i="55" s="1"/>
  <c r="AE19" i="55" s="1"/>
  <c r="L74" i="39"/>
  <c r="I74" i="39" s="1"/>
  <c r="J108" i="39"/>
  <c r="E108" i="39" s="1"/>
  <c r="AN125" i="48"/>
  <c r="A78" i="55" s="1"/>
  <c r="P71" i="55" s="1"/>
  <c r="AB78" i="55" s="1"/>
  <c r="AE74" i="55" s="1"/>
  <c r="I109" i="39"/>
  <c r="L97" i="39"/>
  <c r="I97" i="39" s="1"/>
  <c r="L94" i="39"/>
  <c r="I94" i="39" s="1"/>
  <c r="AN124" i="48"/>
  <c r="A84" i="55" s="1"/>
  <c r="B83" i="55" s="1"/>
  <c r="AB84" i="55" s="1"/>
  <c r="J76" i="39"/>
  <c r="E76" i="39" s="1"/>
  <c r="AN8" i="48"/>
  <c r="A5" i="55" s="1"/>
  <c r="B4" i="55" s="1"/>
  <c r="AB5" i="55" s="1"/>
  <c r="AE6" i="55" s="1"/>
  <c r="AF6" i="55" s="1"/>
  <c r="J67" i="39"/>
  <c r="E67" i="39" s="1"/>
  <c r="AN109" i="48"/>
  <c r="A72" i="55" s="1"/>
  <c r="B71" i="55" s="1"/>
  <c r="AB72" i="55" s="1"/>
  <c r="AE75" i="55" s="1"/>
  <c r="I61" i="39"/>
  <c r="J97" i="39"/>
  <c r="E97" i="39" s="1"/>
  <c r="AN39" i="48"/>
  <c r="A11" i="55" s="1"/>
  <c r="P4" i="55" s="1"/>
  <c r="AB11" i="55" s="1"/>
  <c r="AE7" i="55" s="1"/>
  <c r="L91" i="39"/>
  <c r="I91" i="39" s="1"/>
  <c r="L67" i="39"/>
  <c r="I67" i="39" s="1"/>
  <c r="T68" i="39"/>
  <c r="AN38" i="48"/>
  <c r="A29" i="55" s="1"/>
  <c r="B28" i="55" s="1"/>
  <c r="AB29" i="55" s="1"/>
  <c r="AE31" i="55" s="1"/>
  <c r="J68" i="39"/>
  <c r="E68" i="39" s="1"/>
  <c r="J89" i="39"/>
  <c r="E89" i="39" s="1"/>
  <c r="AM7" i="48"/>
  <c r="J123" i="39" s="1"/>
  <c r="J21" i="54"/>
  <c r="I121" i="39"/>
  <c r="T121" i="39"/>
  <c r="AM21" i="48"/>
  <c r="L128" i="39" s="1"/>
  <c r="T128" i="39" s="1"/>
  <c r="AO61" i="54"/>
  <c r="E127" i="39"/>
  <c r="AL21" i="54"/>
  <c r="AM22" i="48"/>
  <c r="J124" i="39" s="1"/>
  <c r="L126" i="39" s="1"/>
  <c r="S137" i="39"/>
  <c r="W61" i="54"/>
  <c r="AM107" i="48"/>
  <c r="L61" i="54"/>
  <c r="AL61" i="54"/>
  <c r="AM108" i="48"/>
  <c r="L138" i="39" s="1"/>
  <c r="L141" i="39" s="1"/>
  <c r="J147" i="39" s="1"/>
  <c r="I142" i="39"/>
  <c r="E142" i="39"/>
  <c r="AU61" i="54"/>
  <c r="AN94" i="48"/>
  <c r="A60" i="55" s="1"/>
  <c r="B61" i="54"/>
  <c r="B21" i="54"/>
  <c r="H61" i="54"/>
  <c r="AM138" i="48"/>
  <c r="L139" i="39" s="1"/>
  <c r="AP21" i="54"/>
  <c r="AM76" i="48"/>
  <c r="L122" i="39" s="1"/>
  <c r="AT21" i="54"/>
  <c r="I130" i="39"/>
  <c r="T130" i="39"/>
  <c r="AM52" i="48"/>
  <c r="J122" i="39" s="1"/>
  <c r="T123" i="39"/>
  <c r="E121" i="39"/>
  <c r="F21" i="54"/>
  <c r="T124" i="39"/>
  <c r="I124" i="39"/>
  <c r="J131" i="39" l="1"/>
  <c r="J146" i="39"/>
  <c r="S146" i="39" s="1"/>
  <c r="L104" i="53"/>
  <c r="L106" i="53" s="1"/>
  <c r="L148" i="39"/>
  <c r="I148" i="39" s="1"/>
  <c r="B59" i="55"/>
  <c r="AB60" i="55" s="1"/>
  <c r="AE61" i="55" s="1"/>
  <c r="J117" i="39" s="1"/>
  <c r="A97" i="55"/>
  <c r="AE85" i="55"/>
  <c r="AF85" i="55" s="1"/>
  <c r="D99" i="53"/>
  <c r="D101" i="53" s="1"/>
  <c r="AE86" i="55"/>
  <c r="I86" i="39"/>
  <c r="AG85" i="55"/>
  <c r="A103" i="55" s="1"/>
  <c r="P96" i="55" s="1"/>
  <c r="AB103" i="55" s="1"/>
  <c r="AE100" i="55" s="1"/>
  <c r="S145" i="39"/>
  <c r="E145" i="39"/>
  <c r="L102" i="39"/>
  <c r="AF30" i="55"/>
  <c r="AG30" i="55" s="1"/>
  <c r="A48" i="55" s="1"/>
  <c r="P41" i="55" s="1"/>
  <c r="AB48" i="55" s="1"/>
  <c r="AE45" i="55" s="1"/>
  <c r="L71" i="39"/>
  <c r="T147" i="39"/>
  <c r="I147" i="39"/>
  <c r="T144" i="39"/>
  <c r="I144" i="39"/>
  <c r="J70" i="39"/>
  <c r="J102" i="39"/>
  <c r="AG6" i="55"/>
  <c r="A42" i="55" s="1"/>
  <c r="B41" i="55" s="1"/>
  <c r="AB42" i="55" s="1"/>
  <c r="AE44" i="55" s="1"/>
  <c r="AF61" i="55"/>
  <c r="L70" i="39"/>
  <c r="AG18" i="55"/>
  <c r="A45" i="55" s="1"/>
  <c r="I41" i="55" s="1"/>
  <c r="AB45" i="55" s="1"/>
  <c r="AE43" i="55" s="1"/>
  <c r="AF43" i="55" s="1"/>
  <c r="AG43" i="55" s="1"/>
  <c r="J71" i="39"/>
  <c r="E147" i="39"/>
  <c r="S147" i="39"/>
  <c r="E146" i="39"/>
  <c r="S139" i="39"/>
  <c r="J143" i="39"/>
  <c r="J148" i="39" s="1"/>
  <c r="AH124" i="53"/>
  <c r="AH126" i="53" s="1"/>
  <c r="S131" i="39"/>
  <c r="E131" i="39"/>
  <c r="I127" i="39"/>
  <c r="J133" i="39"/>
  <c r="E129" i="39"/>
  <c r="I141" i="39"/>
  <c r="T141" i="39"/>
  <c r="E138" i="39"/>
  <c r="J144" i="39"/>
  <c r="E140" i="39"/>
  <c r="S140" i="39"/>
  <c r="Z114" i="53"/>
  <c r="Z116" i="53" s="1"/>
  <c r="S123" i="39"/>
  <c r="J126" i="39"/>
  <c r="L129" i="39"/>
  <c r="J134" i="39" s="1"/>
  <c r="L135" i="39" s="1"/>
  <c r="T127" i="39"/>
  <c r="S125" i="39"/>
  <c r="E125" i="39"/>
  <c r="E122" i="39"/>
  <c r="L125" i="39"/>
  <c r="T122" i="39"/>
  <c r="J128" i="39"/>
  <c r="J130" i="39"/>
  <c r="L132" i="39" s="1"/>
  <c r="T126" i="39"/>
  <c r="I126" i="39"/>
  <c r="S138" i="39"/>
  <c r="T137" i="39"/>
  <c r="Z84" i="53" s="1"/>
  <c r="Z86" i="53" s="1"/>
  <c r="C117" i="39"/>
  <c r="E109" i="39"/>
  <c r="S109" i="39"/>
  <c r="I71" i="55"/>
  <c r="AB75" i="55" s="1"/>
  <c r="AE73" i="55" s="1"/>
  <c r="Z74" i="53"/>
  <c r="Z76" i="53" s="1"/>
  <c r="AH109" i="53"/>
  <c r="AH111" i="53" s="1"/>
  <c r="AH74" i="53"/>
  <c r="AH76" i="53" s="1"/>
  <c r="R99" i="53"/>
  <c r="R101" i="53" s="1"/>
  <c r="J114" i="53"/>
  <c r="J116" i="53" s="1"/>
  <c r="S112" i="39"/>
  <c r="E112" i="39"/>
  <c r="J89" i="53"/>
  <c r="J91" i="53" s="1"/>
  <c r="T84" i="53"/>
  <c r="T86" i="53" s="1"/>
  <c r="AH99" i="53"/>
  <c r="AH101" i="53" s="1"/>
  <c r="J74" i="53"/>
  <c r="J76" i="53" s="1"/>
  <c r="I137" i="39"/>
  <c r="S97" i="39"/>
  <c r="S67" i="39"/>
  <c r="T94" i="39"/>
  <c r="T109" i="39"/>
  <c r="S79" i="39"/>
  <c r="L140" i="39"/>
  <c r="E86" i="39"/>
  <c r="I85" i="39"/>
  <c r="S129" i="39"/>
  <c r="E139" i="39"/>
  <c r="S89" i="39"/>
  <c r="T91" i="39"/>
  <c r="S76" i="39"/>
  <c r="T79" i="39"/>
  <c r="S108" i="39"/>
  <c r="S85" i="39"/>
  <c r="T82" i="39"/>
  <c r="S61" i="39"/>
  <c r="D79" i="53" s="1"/>
  <c r="T89" i="39"/>
  <c r="T59" i="39"/>
  <c r="S68" i="39"/>
  <c r="E59" i="39"/>
  <c r="S59" i="39"/>
  <c r="T97" i="39"/>
  <c r="T74" i="39"/>
  <c r="S74" i="39"/>
  <c r="S63" i="39"/>
  <c r="T76" i="39"/>
  <c r="S91" i="39"/>
  <c r="S82" i="39"/>
  <c r="S114" i="39"/>
  <c r="T67" i="39"/>
  <c r="T61" i="39"/>
  <c r="T114" i="39"/>
  <c r="T108" i="39"/>
  <c r="R131" i="53"/>
  <c r="S94" i="39"/>
  <c r="E123" i="39"/>
  <c r="I128" i="39"/>
  <c r="S124" i="39"/>
  <c r="E124" i="39"/>
  <c r="T138" i="39"/>
  <c r="I138" i="39"/>
  <c r="T139" i="39"/>
  <c r="I139" i="39"/>
  <c r="I122" i="39"/>
  <c r="S122" i="39"/>
  <c r="T148" i="39" l="1"/>
  <c r="I135" i="39"/>
  <c r="T135" i="39"/>
  <c r="E148" i="39"/>
  <c r="S148" i="39"/>
  <c r="AB84" i="53"/>
  <c r="AB86" i="53" s="1"/>
  <c r="T140" i="39"/>
  <c r="Z104" i="53" s="1"/>
  <c r="L146" i="39"/>
  <c r="T119" i="53"/>
  <c r="T121" i="53" s="1"/>
  <c r="I71" i="39"/>
  <c r="T71" i="39"/>
  <c r="T102" i="39"/>
  <c r="I102" i="39"/>
  <c r="AH114" i="53"/>
  <c r="AH116" i="53" s="1"/>
  <c r="AH129" i="53"/>
  <c r="AH131" i="53" s="1"/>
  <c r="E102" i="39"/>
  <c r="S102" i="39"/>
  <c r="T134" i="53" s="1"/>
  <c r="E70" i="39"/>
  <c r="S70" i="39"/>
  <c r="L106" i="39"/>
  <c r="AF73" i="55"/>
  <c r="AG73" i="55" s="1"/>
  <c r="J106" i="39"/>
  <c r="AG61" i="55"/>
  <c r="S117" i="39"/>
  <c r="E117" i="39"/>
  <c r="D104" i="53"/>
  <c r="D106" i="53" s="1"/>
  <c r="S71" i="39"/>
  <c r="E71" i="39"/>
  <c r="T70" i="39"/>
  <c r="I70" i="39"/>
  <c r="AB129" i="53"/>
  <c r="AB131" i="53" s="1"/>
  <c r="E143" i="39"/>
  <c r="S143" i="39"/>
  <c r="T129" i="53"/>
  <c r="T131" i="53" s="1"/>
  <c r="L133" i="39"/>
  <c r="J135" i="39" s="1"/>
  <c r="L131" i="39"/>
  <c r="T132" i="39"/>
  <c r="I132" i="39"/>
  <c r="T74" i="53"/>
  <c r="T76" i="53" s="1"/>
  <c r="S133" i="39"/>
  <c r="E133" i="39"/>
  <c r="D119" i="53"/>
  <c r="D121" i="53" s="1"/>
  <c r="J132" i="39"/>
  <c r="S134" i="39"/>
  <c r="E134" i="39"/>
  <c r="R74" i="53"/>
  <c r="R76" i="53" s="1"/>
  <c r="E144" i="39"/>
  <c r="S144" i="39"/>
  <c r="AH104" i="53"/>
  <c r="AH106" i="53" s="1"/>
  <c r="T104" i="53"/>
  <c r="J99" i="53"/>
  <c r="J101" i="53" s="1"/>
  <c r="S126" i="39"/>
  <c r="E126" i="39"/>
  <c r="T129" i="39"/>
  <c r="I129" i="39"/>
  <c r="L89" i="53"/>
  <c r="L91" i="53" s="1"/>
  <c r="S128" i="39"/>
  <c r="E128" i="39"/>
  <c r="I125" i="39"/>
  <c r="T125" i="39"/>
  <c r="E130" i="39"/>
  <c r="S130" i="39"/>
  <c r="Z89" i="53"/>
  <c r="Z91" i="53" s="1"/>
  <c r="J104" i="53"/>
  <c r="J106" i="53" s="1"/>
  <c r="Z109" i="53"/>
  <c r="Z111" i="53" s="1"/>
  <c r="T109" i="53"/>
  <c r="T111" i="53" s="1"/>
  <c r="AH81" i="53"/>
  <c r="AB94" i="53"/>
  <c r="AB96" i="53" s="1"/>
  <c r="AH89" i="53"/>
  <c r="AH91" i="53" s="1"/>
  <c r="D114" i="53"/>
  <c r="D116" i="53" s="1"/>
  <c r="R109" i="53"/>
  <c r="R111" i="53" s="1"/>
  <c r="L94" i="53"/>
  <c r="AH119" i="53"/>
  <c r="AH121" i="53" s="1"/>
  <c r="L109" i="53"/>
  <c r="L111" i="53" s="1"/>
  <c r="Z79" i="53"/>
  <c r="Z81" i="53" s="1"/>
  <c r="AH94" i="53"/>
  <c r="AH96" i="53" s="1"/>
  <c r="L74" i="53"/>
  <c r="L76" i="53" s="1"/>
  <c r="J109" i="53"/>
  <c r="J111" i="53" s="1"/>
  <c r="R94" i="53"/>
  <c r="AT94" i="53" s="1"/>
  <c r="D109" i="53"/>
  <c r="D111" i="53" s="1"/>
  <c r="AH84" i="53"/>
  <c r="AH86" i="53" s="1"/>
  <c r="AB119" i="53"/>
  <c r="AB121" i="53" s="1"/>
  <c r="D89" i="53"/>
  <c r="D91" i="53" s="1"/>
  <c r="T99" i="53"/>
  <c r="T101" i="53" s="1"/>
  <c r="T94" i="53"/>
  <c r="T96" i="53" s="1"/>
  <c r="AB74" i="53"/>
  <c r="AB76" i="53" s="1"/>
  <c r="T79" i="53"/>
  <c r="T81" i="53" s="1"/>
  <c r="AB89" i="53"/>
  <c r="AB91" i="53" s="1"/>
  <c r="Z94" i="53"/>
  <c r="Z96" i="53" s="1"/>
  <c r="AB109" i="53"/>
  <c r="AB111" i="53" s="1"/>
  <c r="I140" i="39"/>
  <c r="AB81" i="53"/>
  <c r="J79" i="53"/>
  <c r="J81" i="53" s="1"/>
  <c r="L69" i="53"/>
  <c r="L71" i="53" s="1"/>
  <c r="R69" i="53"/>
  <c r="R71" i="53" s="1"/>
  <c r="D81" i="53"/>
  <c r="L126" i="53"/>
  <c r="Z69" i="53"/>
  <c r="Z71" i="53" s="1"/>
  <c r="L79" i="53"/>
  <c r="L81" i="53" s="1"/>
  <c r="T69" i="53"/>
  <c r="T71" i="53" s="1"/>
  <c r="S86" i="39"/>
  <c r="D69" i="53"/>
  <c r="D71" i="53" s="1"/>
  <c r="J69" i="53"/>
  <c r="J71" i="53" s="1"/>
  <c r="R79" i="53"/>
  <c r="R81" i="53" s="1"/>
  <c r="T85" i="39"/>
  <c r="E135" i="39" l="1"/>
  <c r="S135" i="39"/>
  <c r="J139" i="53"/>
  <c r="J141" i="53" s="1"/>
  <c r="L141" i="53"/>
  <c r="T146" i="39"/>
  <c r="I146" i="39"/>
  <c r="J131" i="53"/>
  <c r="Z136" i="53"/>
  <c r="D124" i="53"/>
  <c r="D126" i="53" s="1"/>
  <c r="T136" i="53"/>
  <c r="AB136" i="53"/>
  <c r="A100" i="55"/>
  <c r="I96" i="55" s="1"/>
  <c r="AB100" i="55" s="1"/>
  <c r="AE99" i="55" s="1"/>
  <c r="AB97" i="55"/>
  <c r="AE98" i="55" s="1"/>
  <c r="I106" i="39"/>
  <c r="T106" i="39"/>
  <c r="E106" i="39"/>
  <c r="S106" i="39"/>
  <c r="J124" i="53"/>
  <c r="J126" i="53" s="1"/>
  <c r="D129" i="53"/>
  <c r="D131" i="53" s="1"/>
  <c r="T114" i="53"/>
  <c r="T116" i="53" s="1"/>
  <c r="T131" i="39"/>
  <c r="I131" i="39"/>
  <c r="I133" i="39"/>
  <c r="T133" i="39"/>
  <c r="R119" i="53"/>
  <c r="R121" i="53" s="1"/>
  <c r="T124" i="53"/>
  <c r="T126" i="53" s="1"/>
  <c r="E132" i="39"/>
  <c r="S132" i="39"/>
  <c r="AB124" i="53"/>
  <c r="AB126" i="53" s="1"/>
  <c r="AB114" i="53"/>
  <c r="AB116" i="53" s="1"/>
  <c r="Z101" i="53"/>
  <c r="T89" i="53"/>
  <c r="T91" i="53" s="1"/>
  <c r="R89" i="53"/>
  <c r="R91" i="53" s="1"/>
  <c r="L99" i="53"/>
  <c r="L101" i="53" s="1"/>
  <c r="AB99" i="53"/>
  <c r="AB101" i="53" s="1"/>
  <c r="R126" i="53"/>
  <c r="L131" i="53"/>
  <c r="D139" i="53" l="1"/>
  <c r="D141" i="53" s="1"/>
  <c r="Z129" i="53"/>
  <c r="Z131" i="53" s="1"/>
  <c r="Z126" i="53"/>
  <c r="J119" i="53"/>
  <c r="J121" i="53" s="1"/>
  <c r="L121" i="53"/>
</calcChain>
</file>

<file path=xl/sharedStrings.xml><?xml version="1.0" encoding="utf-8"?>
<sst xmlns="http://schemas.openxmlformats.org/spreadsheetml/2006/main" count="2436" uniqueCount="876">
  <si>
    <t>チーム名</t>
    <rPh sb="3" eb="4">
      <t>メイ</t>
    </rPh>
    <phoneticPr fontId="1"/>
  </si>
  <si>
    <t>-</t>
  </si>
  <si>
    <t>【参加チーム】</t>
    <rPh sb="1" eb="3">
      <t>サンカ</t>
    </rPh>
    <phoneticPr fontId="1"/>
  </si>
  <si>
    <t>チーム番号</t>
    <rPh sb="3" eb="5">
      <t>バンゴウ</t>
    </rPh>
    <phoneticPr fontId="1"/>
  </si>
  <si>
    <t>都道府県</t>
    <rPh sb="0" eb="4">
      <t>トドウフケン</t>
    </rPh>
    <phoneticPr fontId="1"/>
  </si>
  <si>
    <t>参加チーム</t>
    <rPh sb="0" eb="2">
      <t>サンカ</t>
    </rPh>
    <phoneticPr fontId="1"/>
  </si>
  <si>
    <t>A組最終順位</t>
    <rPh sb="1" eb="2">
      <t>クミ</t>
    </rPh>
    <rPh sb="2" eb="4">
      <t>サイシュウ</t>
    </rPh>
    <rPh sb="4" eb="6">
      <t>ジュンイ</t>
    </rPh>
    <phoneticPr fontId="1"/>
  </si>
  <si>
    <t>GKｼｬﾂ</t>
    <phoneticPr fontId="1"/>
  </si>
  <si>
    <t>ｿｯｸｽ</t>
    <phoneticPr fontId="1"/>
  </si>
  <si>
    <t>ﾊﾟﾝﾂ</t>
    <phoneticPr fontId="1"/>
  </si>
  <si>
    <t>ｼｬﾂ</t>
    <phoneticPr fontId="1"/>
  </si>
  <si>
    <t>ﾕﾆﾎｰﾑ</t>
    <phoneticPr fontId="1"/>
  </si>
  <si>
    <t>指定　　　　　ﾕﾆﾌｫｰﾑ</t>
    <rPh sb="0" eb="2">
      <t>シテイ</t>
    </rPh>
    <phoneticPr fontId="1"/>
  </si>
  <si>
    <t>【ユニフォーム】</t>
    <phoneticPr fontId="1"/>
  </si>
  <si>
    <t>2013全日本男子社会人ホッケー選手権大会</t>
    <rPh sb="4" eb="7">
      <t>ゼンニホン</t>
    </rPh>
    <rPh sb="7" eb="9">
      <t>ダンシ</t>
    </rPh>
    <rPh sb="9" eb="11">
      <t>シャカイ</t>
    </rPh>
    <rPh sb="11" eb="12">
      <t>ジン</t>
    </rPh>
    <rPh sb="16" eb="19">
      <t>センシュケン</t>
    </rPh>
    <rPh sb="19" eb="21">
      <t>タイカイ</t>
    </rPh>
    <phoneticPr fontId="1"/>
  </si>
  <si>
    <t>データ入力</t>
    <phoneticPr fontId="1"/>
  </si>
  <si>
    <t>番号</t>
  </si>
  <si>
    <t>開始時刻</t>
  </si>
  <si>
    <t>備考</t>
    <phoneticPr fontId="1"/>
  </si>
  <si>
    <t>Lチーム</t>
  </si>
  <si>
    <t>L</t>
  </si>
  <si>
    <t>R</t>
  </si>
  <si>
    <t>Rチーム</t>
  </si>
  <si>
    <t>チームNo.</t>
    <phoneticPr fontId="1"/>
  </si>
  <si>
    <t>日付</t>
    <phoneticPr fontId="1"/>
  </si>
  <si>
    <t>会場</t>
  </si>
  <si>
    <t>ピッチ</t>
  </si>
  <si>
    <t>男子予選</t>
    <rPh sb="0" eb="2">
      <t>ダンシ</t>
    </rPh>
    <rPh sb="2" eb="4">
      <t>ヨセン</t>
    </rPh>
    <phoneticPr fontId="1"/>
  </si>
  <si>
    <t>-</t>
    <phoneticPr fontId="1"/>
  </si>
  <si>
    <t>女子予選</t>
    <rPh sb="0" eb="2">
      <t>ジョシ</t>
    </rPh>
    <rPh sb="2" eb="4">
      <t>ヨセン</t>
    </rPh>
    <phoneticPr fontId="1"/>
  </si>
  <si>
    <t>2w</t>
    <phoneticPr fontId="1"/>
  </si>
  <si>
    <t>4w</t>
    <phoneticPr fontId="1"/>
  </si>
  <si>
    <t>6w</t>
    <phoneticPr fontId="1"/>
  </si>
  <si>
    <t>3w</t>
    <phoneticPr fontId="1"/>
  </si>
  <si>
    <t>5w</t>
    <phoneticPr fontId="1"/>
  </si>
  <si>
    <t>8w</t>
    <phoneticPr fontId="1"/>
  </si>
  <si>
    <t>9w</t>
    <phoneticPr fontId="1"/>
  </si>
  <si>
    <t>1w</t>
    <phoneticPr fontId="1"/>
  </si>
  <si>
    <t>7w</t>
    <phoneticPr fontId="1"/>
  </si>
  <si>
    <t>13w</t>
  </si>
  <si>
    <t>21w</t>
  </si>
  <si>
    <t>15w</t>
  </si>
  <si>
    <t>16w</t>
  </si>
  <si>
    <t>10w</t>
  </si>
  <si>
    <t>11w</t>
  </si>
  <si>
    <t>12w</t>
  </si>
  <si>
    <t>14w</t>
  </si>
  <si>
    <t>17w</t>
  </si>
  <si>
    <t>18w</t>
  </si>
  <si>
    <t>19w</t>
  </si>
  <si>
    <t>20w</t>
  </si>
  <si>
    <t>22w</t>
  </si>
  <si>
    <t>23w</t>
  </si>
  <si>
    <t>24w</t>
  </si>
  <si>
    <t>え</t>
    <phoneticPr fontId="1"/>
  </si>
  <si>
    <t>a</t>
    <phoneticPr fontId="1"/>
  </si>
  <si>
    <t>b</t>
    <phoneticPr fontId="1"/>
  </si>
  <si>
    <t>c</t>
    <phoneticPr fontId="1"/>
  </si>
  <si>
    <t>Ｅ①</t>
  </si>
  <si>
    <t>Ａ②</t>
  </si>
  <si>
    <t>Ｅ②</t>
  </si>
  <si>
    <t>Ａ③</t>
  </si>
  <si>
    <t>Ｅ③</t>
  </si>
  <si>
    <t>Ｂ①</t>
  </si>
  <si>
    <t>Ｂ②</t>
  </si>
  <si>
    <t>Ｂ③</t>
  </si>
  <si>
    <t>Ｆ③</t>
  </si>
  <si>
    <t>Ｃ①</t>
  </si>
  <si>
    <t>Ｄ①</t>
  </si>
  <si>
    <t>Ｄ③</t>
  </si>
  <si>
    <t>1w</t>
    <phoneticPr fontId="1"/>
  </si>
  <si>
    <t>【試　合　日　程】</t>
  </si>
  <si>
    <t>№</t>
  </si>
  <si>
    <t>開 始
時 間</t>
  </si>
  <si>
    <t>試合
番号</t>
  </si>
  <si>
    <t>―</t>
  </si>
  <si>
    <t>男子Ｆリーグ</t>
    <rPh sb="0" eb="2">
      <t>ダンシ</t>
    </rPh>
    <phoneticPr fontId="1"/>
  </si>
  <si>
    <t>SO</t>
  </si>
  <si>
    <t>女子交流戦</t>
    <rPh sb="0" eb="2">
      <t>ジョシ</t>
    </rPh>
    <rPh sb="2" eb="5">
      <t>コウリュウセン</t>
    </rPh>
    <phoneticPr fontId="1"/>
  </si>
  <si>
    <t>閉　　会　　式</t>
  </si>
  <si>
    <t>【　男子の部　予選リーグ】</t>
    <rPh sb="7" eb="9">
      <t>ヨセン</t>
    </rPh>
    <phoneticPr fontId="1"/>
  </si>
  <si>
    <t>期日：</t>
  </si>
  <si>
    <t>会場：</t>
  </si>
  <si>
    <t>Ａ</t>
  </si>
  <si>
    <t>勝点</t>
  </si>
  <si>
    <t>勝</t>
  </si>
  <si>
    <t>分</t>
  </si>
  <si>
    <t>負</t>
  </si>
  <si>
    <t>順位</t>
  </si>
  <si>
    <t>【　女子の部　予選リーグ】</t>
    <rPh sb="2" eb="3">
      <t>オンナ</t>
    </rPh>
    <rPh sb="7" eb="9">
      <t>ヨセン</t>
    </rPh>
    <phoneticPr fontId="1"/>
  </si>
  <si>
    <t>e</t>
    <phoneticPr fontId="1"/>
  </si>
  <si>
    <t>F組最終順位</t>
    <rPh sb="1" eb="2">
      <t>クミ</t>
    </rPh>
    <rPh sb="2" eb="4">
      <t>サイシュウ</t>
    </rPh>
    <rPh sb="4" eb="6">
      <t>ジュンイ</t>
    </rPh>
    <phoneticPr fontId="1"/>
  </si>
  <si>
    <t>広島</t>
  </si>
  <si>
    <t>※試合会場は午前８時開場。</t>
    <phoneticPr fontId="1"/>
  </si>
  <si>
    <t>【男子の部　フレンドリーリーグ】</t>
    <phoneticPr fontId="1"/>
  </si>
  <si>
    <t>（A3位）</t>
    <rPh sb="3" eb="4">
      <t>イ</t>
    </rPh>
    <phoneticPr fontId="1"/>
  </si>
  <si>
    <t>（B3位）</t>
    <rPh sb="3" eb="4">
      <t>イ</t>
    </rPh>
    <phoneticPr fontId="1"/>
  </si>
  <si>
    <t>（C3位）</t>
    <rPh sb="3" eb="4">
      <t>イ</t>
    </rPh>
    <phoneticPr fontId="1"/>
  </si>
  <si>
    <t>（D3位）</t>
    <rPh sb="3" eb="4">
      <t>イ</t>
    </rPh>
    <phoneticPr fontId="1"/>
  </si>
  <si>
    <t>（E3位）</t>
    <rPh sb="3" eb="4">
      <t>イ</t>
    </rPh>
    <phoneticPr fontId="1"/>
  </si>
  <si>
    <t>（F3位）</t>
    <rPh sb="3" eb="4">
      <t>イ</t>
    </rPh>
    <phoneticPr fontId="1"/>
  </si>
  <si>
    <t>b１位</t>
    <rPh sb="2" eb="3">
      <t>イ</t>
    </rPh>
    <phoneticPr fontId="1"/>
  </si>
  <si>
    <t>春照</t>
  </si>
  <si>
    <t>滋賀県</t>
  </si>
  <si>
    <t>山梨県</t>
  </si>
  <si>
    <t>南アルプス</t>
  </si>
  <si>
    <t>Ｌ前</t>
    <rPh sb="1" eb="2">
      <t>ゼン</t>
    </rPh>
    <phoneticPr fontId="1"/>
  </si>
  <si>
    <t>Ｒ前</t>
    <rPh sb="1" eb="2">
      <t>ゼン</t>
    </rPh>
    <phoneticPr fontId="1"/>
  </si>
  <si>
    <t>Ｌ後</t>
    <rPh sb="1" eb="2">
      <t>ウシ</t>
    </rPh>
    <phoneticPr fontId="1"/>
  </si>
  <si>
    <t>Ｒ後</t>
    <rPh sb="1" eb="2">
      <t>ウシ</t>
    </rPh>
    <phoneticPr fontId="1"/>
  </si>
  <si>
    <t>阿須会場Ａ</t>
    <rPh sb="0" eb="2">
      <t>アズ</t>
    </rPh>
    <rPh sb="2" eb="4">
      <t>カイジョウ</t>
    </rPh>
    <phoneticPr fontId="1"/>
  </si>
  <si>
    <t>Ｌ計</t>
    <rPh sb="1" eb="2">
      <t>ケイ</t>
    </rPh>
    <phoneticPr fontId="1"/>
  </si>
  <si>
    <t>Ｒ計</t>
    <rPh sb="1" eb="2">
      <t>ケイ</t>
    </rPh>
    <phoneticPr fontId="1"/>
  </si>
  <si>
    <t>延長Ｌ</t>
    <rPh sb="0" eb="2">
      <t>エンチョウ</t>
    </rPh>
    <phoneticPr fontId="1"/>
  </si>
  <si>
    <t>延長Ｒ</t>
    <rPh sb="0" eb="2">
      <t>エンチョウ</t>
    </rPh>
    <phoneticPr fontId="1"/>
  </si>
  <si>
    <t>ＳＯＬ</t>
    <phoneticPr fontId="1"/>
  </si>
  <si>
    <t>ＳＯＲ</t>
    <phoneticPr fontId="1"/>
  </si>
  <si>
    <t>Ａ１</t>
    <phoneticPr fontId="1"/>
  </si>
  <si>
    <t>c１位</t>
    <rPh sb="2" eb="3">
      <t>イ</t>
    </rPh>
    <phoneticPr fontId="1"/>
  </si>
  <si>
    <t>e２位</t>
    <rPh sb="2" eb="3">
      <t>イ</t>
    </rPh>
    <phoneticPr fontId="1"/>
  </si>
  <si>
    <t>a１位</t>
    <rPh sb="2" eb="3">
      <t>イ</t>
    </rPh>
    <phoneticPr fontId="1"/>
  </si>
  <si>
    <t>男子決勝</t>
    <rPh sb="0" eb="2">
      <t>ダンシ</t>
    </rPh>
    <rPh sb="2" eb="4">
      <t>ケッショウ</t>
    </rPh>
    <phoneticPr fontId="1"/>
  </si>
  <si>
    <t>女子決勝</t>
    <rPh sb="0" eb="2">
      <t>ジョシ</t>
    </rPh>
    <rPh sb="2" eb="4">
      <t>ケッショウ</t>
    </rPh>
    <phoneticPr fontId="1"/>
  </si>
  <si>
    <t>男子Ｆ決勝</t>
    <rPh sb="0" eb="2">
      <t>ダンシ</t>
    </rPh>
    <rPh sb="3" eb="5">
      <t>ケッショウ</t>
    </rPh>
    <phoneticPr fontId="1"/>
  </si>
  <si>
    <t>男子１回戦</t>
    <rPh sb="0" eb="2">
      <t>ダンシ</t>
    </rPh>
    <rPh sb="3" eb="5">
      <t>カイセン</t>
    </rPh>
    <phoneticPr fontId="1"/>
  </si>
  <si>
    <t>男子交流戦</t>
    <rPh sb="0" eb="2">
      <t>ダンシ</t>
    </rPh>
    <rPh sb="2" eb="5">
      <t>コウリュウセン</t>
    </rPh>
    <phoneticPr fontId="1"/>
  </si>
  <si>
    <t>女子準決勝</t>
    <rPh sb="0" eb="2">
      <t>ジョシ</t>
    </rPh>
    <rPh sb="2" eb="5">
      <t>ジュンケッショウ</t>
    </rPh>
    <phoneticPr fontId="1"/>
  </si>
  <si>
    <t>男子準決勝</t>
    <rPh sb="0" eb="2">
      <t>ダンシ</t>
    </rPh>
    <rPh sb="2" eb="5">
      <t>ジュンケッショウ</t>
    </rPh>
    <phoneticPr fontId="1"/>
  </si>
  <si>
    <t>Ｈ２位</t>
    <rPh sb="2" eb="3">
      <t>イ</t>
    </rPh>
    <phoneticPr fontId="1"/>
  </si>
  <si>
    <t>Ｂ２位</t>
    <rPh sb="2" eb="3">
      <t>イ</t>
    </rPh>
    <phoneticPr fontId="1"/>
  </si>
  <si>
    <t>チーム</t>
    <phoneticPr fontId="1"/>
  </si>
  <si>
    <t>e組最終順位</t>
    <rPh sb="1" eb="2">
      <t>クミ</t>
    </rPh>
    <rPh sb="2" eb="4">
      <t>サイシュウ</t>
    </rPh>
    <rPh sb="4" eb="6">
      <t>ジュンイ</t>
    </rPh>
    <phoneticPr fontId="1"/>
  </si>
  <si>
    <t>フリーデン</t>
  </si>
  <si>
    <t>栃木県</t>
  </si>
  <si>
    <t>岐阜県</t>
  </si>
  <si>
    <t>埼玉県</t>
  </si>
  <si>
    <t>福井県</t>
  </si>
  <si>
    <t>はんのう</t>
  </si>
  <si>
    <t>大谷</t>
  </si>
  <si>
    <t>富山県</t>
  </si>
  <si>
    <t>ＫＵＧＡ</t>
  </si>
  <si>
    <t>山口県</t>
  </si>
  <si>
    <t>朝日</t>
  </si>
  <si>
    <t>京都府</t>
  </si>
  <si>
    <t>岩手県</t>
  </si>
  <si>
    <t>広島県</t>
  </si>
  <si>
    <t/>
  </si>
  <si>
    <t>常磐</t>
  </si>
  <si>
    <t>糸生</t>
  </si>
  <si>
    <t>e3位</t>
    <rPh sb="2" eb="3">
      <t>イ</t>
    </rPh>
    <phoneticPr fontId="1"/>
  </si>
  <si>
    <t>a3位</t>
    <rPh sb="2" eb="3">
      <t>イ</t>
    </rPh>
    <phoneticPr fontId="1"/>
  </si>
  <si>
    <t>d3位</t>
    <rPh sb="2" eb="3">
      <t>イ</t>
    </rPh>
    <phoneticPr fontId="1"/>
  </si>
  <si>
    <t>b3位</t>
    <rPh sb="2" eb="3">
      <t>イ</t>
    </rPh>
    <phoneticPr fontId="1"/>
  </si>
  <si>
    <t>c3位</t>
    <rPh sb="2" eb="3">
      <t>イ</t>
    </rPh>
    <phoneticPr fontId="1"/>
  </si>
  <si>
    <t>Ｆ②</t>
  </si>
  <si>
    <t>Ｄ②</t>
  </si>
  <si>
    <t>Ｃ③</t>
  </si>
  <si>
    <t>あ</t>
  </si>
  <si>
    <t>い</t>
  </si>
  <si>
    <t>え</t>
  </si>
  <si>
    <t>お</t>
  </si>
  <si>
    <t>き</t>
  </si>
  <si>
    <t>か</t>
  </si>
  <si>
    <t>く</t>
  </si>
  <si>
    <t>こ</t>
  </si>
  <si>
    <t>け</t>
  </si>
  <si>
    <t>し</t>
  </si>
  <si>
    <t>備考：各プール上位２チームが決勝トーナメント、その他のチームはフレンドリーリーグへ進出。</t>
    <phoneticPr fontId="1"/>
  </si>
  <si>
    <t>21w</t>
    <phoneticPr fontId="1"/>
  </si>
  <si>
    <t>期　  日 ：</t>
    <rPh sb="0" eb="5">
      <t>キジツ</t>
    </rPh>
    <phoneticPr fontId="1"/>
  </si>
  <si>
    <t>岩手県</t>
    <rPh sb="0" eb="3">
      <t>いわてけん</t>
    </rPh>
    <phoneticPr fontId="9" type="noConversion"/>
  </si>
  <si>
    <t>栃木県</t>
    <rPh sb="0" eb="3">
      <t>とちぎけん</t>
    </rPh>
    <phoneticPr fontId="9" type="noConversion"/>
  </si>
  <si>
    <t>埼玉県</t>
    <rPh sb="0" eb="3">
      <t>さいたまけん</t>
    </rPh>
    <phoneticPr fontId="9" type="noConversion"/>
  </si>
  <si>
    <t>山梨県</t>
    <rPh sb="0" eb="3">
      <t>やまなしけん</t>
    </rPh>
    <phoneticPr fontId="9" type="noConversion"/>
  </si>
  <si>
    <t>富山県</t>
    <rPh sb="0" eb="3">
      <t>トヤマケン</t>
    </rPh>
    <phoneticPr fontId="2"/>
  </si>
  <si>
    <t>富山県</t>
    <rPh sb="0" eb="3">
      <t>とやまけん</t>
    </rPh>
    <phoneticPr fontId="9" type="noConversion"/>
  </si>
  <si>
    <t>福井県</t>
    <rPh sb="0" eb="3">
      <t>フクイケン</t>
    </rPh>
    <phoneticPr fontId="2"/>
  </si>
  <si>
    <t>福井県</t>
    <rPh sb="0" eb="3">
      <t>ふくいけん</t>
    </rPh>
    <phoneticPr fontId="9" type="noConversion"/>
  </si>
  <si>
    <t>滋賀県</t>
    <rPh sb="0" eb="3">
      <t>シガケン</t>
    </rPh>
    <phoneticPr fontId="2"/>
  </si>
  <si>
    <t>京都府</t>
    <rPh sb="0" eb="2">
      <t>キョウト</t>
    </rPh>
    <rPh sb="2" eb="3">
      <t>フ</t>
    </rPh>
    <phoneticPr fontId="2"/>
  </si>
  <si>
    <t>鳥取県</t>
    <rPh sb="0" eb="3">
      <t>トットリケン</t>
    </rPh>
    <phoneticPr fontId="2"/>
  </si>
  <si>
    <t>島根県</t>
    <rPh sb="0" eb="3">
      <t>しまねけん</t>
    </rPh>
    <phoneticPr fontId="9" type="noConversion"/>
  </si>
  <si>
    <t>八川小学校ホッケースポーツ少年団</t>
    <rPh sb="0" eb="2">
      <t>やかわ</t>
    </rPh>
    <rPh sb="2" eb="5">
      <t>しょうがっこう</t>
    </rPh>
    <rPh sb="13" eb="16">
      <t>しょうねんだん</t>
    </rPh>
    <phoneticPr fontId="9" type="noConversion"/>
  </si>
  <si>
    <t>広島県</t>
    <rPh sb="0" eb="3">
      <t>ひろしまけん</t>
    </rPh>
    <phoneticPr fontId="9" type="noConversion"/>
  </si>
  <si>
    <t>山口県</t>
    <rPh sb="0" eb="3">
      <t>ﾔﾏｸﾞﾁｹﾝ</t>
    </rPh>
    <phoneticPr fontId="11" type="noConversion"/>
  </si>
  <si>
    <t>鳥取県</t>
  </si>
  <si>
    <t>島根県</t>
  </si>
  <si>
    <t>佐賀県</t>
  </si>
  <si>
    <t>B</t>
    <phoneticPr fontId="1"/>
  </si>
  <si>
    <t>C</t>
    <phoneticPr fontId="1"/>
  </si>
  <si>
    <t>D</t>
    <phoneticPr fontId="1"/>
  </si>
  <si>
    <t>F</t>
    <phoneticPr fontId="1"/>
  </si>
  <si>
    <t>a</t>
    <phoneticPr fontId="1"/>
  </si>
  <si>
    <t>c</t>
    <phoneticPr fontId="1"/>
  </si>
  <si>
    <t>d</t>
    <phoneticPr fontId="1"/>
  </si>
  <si>
    <t>玖珂総合公園人工芝グラウンド</t>
    <rPh sb="0" eb="2">
      <t>クガ</t>
    </rPh>
    <phoneticPr fontId="1"/>
  </si>
  <si>
    <t>平成２９年８月５日～７日</t>
    <rPh sb="8" eb="9">
      <t>ニチ</t>
    </rPh>
    <phoneticPr fontId="1"/>
  </si>
  <si>
    <t>E</t>
    <phoneticPr fontId="1"/>
  </si>
  <si>
    <t>FA</t>
    <phoneticPr fontId="1"/>
  </si>
  <si>
    <t>FB</t>
    <phoneticPr fontId="1"/>
  </si>
  <si>
    <t>FC</t>
    <phoneticPr fontId="1"/>
  </si>
  <si>
    <t>FD</t>
    <phoneticPr fontId="1"/>
  </si>
  <si>
    <t>（C4位）</t>
    <rPh sb="3" eb="4">
      <t>イ</t>
    </rPh>
    <phoneticPr fontId="1"/>
  </si>
  <si>
    <t>（A4位）</t>
    <rPh sb="3" eb="4">
      <t>イ</t>
    </rPh>
    <phoneticPr fontId="1"/>
  </si>
  <si>
    <t>（B4位）</t>
    <rPh sb="3" eb="4">
      <t>イ</t>
    </rPh>
    <phoneticPr fontId="1"/>
  </si>
  <si>
    <t>【男子の部　フレンドリー決勝リーグ】</t>
    <rPh sb="1" eb="3">
      <t>ダンシ</t>
    </rPh>
    <rPh sb="4" eb="5">
      <t>ブ</t>
    </rPh>
    <rPh sb="12" eb="14">
      <t>ケッショウ</t>
    </rPh>
    <phoneticPr fontId="1"/>
  </si>
  <si>
    <t>（FA1位）</t>
    <rPh sb="4" eb="5">
      <t>イ</t>
    </rPh>
    <phoneticPr fontId="1"/>
  </si>
  <si>
    <t>（FB1位）</t>
    <rPh sb="4" eb="5">
      <t>イ</t>
    </rPh>
    <phoneticPr fontId="1"/>
  </si>
  <si>
    <t>（FC1位）</t>
    <rPh sb="4" eb="5">
      <t>イ</t>
    </rPh>
    <phoneticPr fontId="1"/>
  </si>
  <si>
    <t>【女子の部　フレンドリーリーグ】</t>
    <rPh sb="1" eb="3">
      <t>ジョシ</t>
    </rPh>
    <phoneticPr fontId="1"/>
  </si>
  <si>
    <t>【女子の部　フレンドリー決勝リーグ】</t>
    <rPh sb="1" eb="3">
      <t>ジョシ</t>
    </rPh>
    <rPh sb="4" eb="5">
      <t>ブ</t>
    </rPh>
    <rPh sb="12" eb="14">
      <t>ケッショウ</t>
    </rPh>
    <phoneticPr fontId="1"/>
  </si>
  <si>
    <t>fa</t>
    <phoneticPr fontId="1"/>
  </si>
  <si>
    <t>fb</t>
    <phoneticPr fontId="1"/>
  </si>
  <si>
    <t>fc</t>
    <phoneticPr fontId="1"/>
  </si>
  <si>
    <t>fd</t>
    <phoneticPr fontId="1"/>
  </si>
  <si>
    <t>男子の部　決勝トーナメント</t>
    <rPh sb="0" eb="2">
      <t>ダンシ</t>
    </rPh>
    <rPh sb="3" eb="4">
      <t>ブ</t>
    </rPh>
    <rPh sb="5" eb="7">
      <t>ケッショウ</t>
    </rPh>
    <phoneticPr fontId="1"/>
  </si>
  <si>
    <t>Ａ１</t>
    <phoneticPr fontId="1"/>
  </si>
  <si>
    <t>Ｅ１</t>
    <phoneticPr fontId="1"/>
  </si>
  <si>
    <t>Ｃ２</t>
    <phoneticPr fontId="1"/>
  </si>
  <si>
    <t>Ｄ２</t>
    <phoneticPr fontId="1"/>
  </si>
  <si>
    <t>Ｆ２</t>
    <phoneticPr fontId="1"/>
  </si>
  <si>
    <t>Ｂ１</t>
    <phoneticPr fontId="1"/>
  </si>
  <si>
    <t>Ｃ１</t>
    <phoneticPr fontId="1"/>
  </si>
  <si>
    <t>Ａ２</t>
    <phoneticPr fontId="1"/>
  </si>
  <si>
    <t>Ｅ２</t>
    <phoneticPr fontId="1"/>
  </si>
  <si>
    <t>Ｂ２</t>
    <phoneticPr fontId="1"/>
  </si>
  <si>
    <t>Ｆ１</t>
    <phoneticPr fontId="1"/>
  </si>
  <si>
    <t>Ｄ１</t>
    <phoneticPr fontId="1"/>
  </si>
  <si>
    <t>女子の部　決勝トーナメント</t>
    <rPh sb="0" eb="2">
      <t>ジョシ</t>
    </rPh>
    <rPh sb="3" eb="4">
      <t>ブ</t>
    </rPh>
    <rPh sb="5" eb="7">
      <t>ケッショウ</t>
    </rPh>
    <phoneticPr fontId="1"/>
  </si>
  <si>
    <t>し</t>
    <phoneticPr fontId="1"/>
  </si>
  <si>
    <t>こ</t>
    <phoneticPr fontId="1"/>
  </si>
  <si>
    <t>さ</t>
    <phoneticPr fontId="1"/>
  </si>
  <si>
    <t>う</t>
    <phoneticPr fontId="1"/>
  </si>
  <si>
    <t>え</t>
    <phoneticPr fontId="1"/>
  </si>
  <si>
    <t>お</t>
    <phoneticPr fontId="1"/>
  </si>
  <si>
    <t>か</t>
    <phoneticPr fontId="1"/>
  </si>
  <si>
    <t>あ</t>
    <phoneticPr fontId="1"/>
  </si>
  <si>
    <t>い</t>
    <phoneticPr fontId="1"/>
  </si>
  <si>
    <t>ａ１</t>
    <phoneticPr fontId="1"/>
  </si>
  <si>
    <t>ｄ２</t>
    <phoneticPr fontId="1"/>
  </si>
  <si>
    <t>ｃ２</t>
    <phoneticPr fontId="1"/>
  </si>
  <si>
    <t>ｅ１</t>
    <phoneticPr fontId="1"/>
  </si>
  <si>
    <t>ｂ１</t>
    <phoneticPr fontId="1"/>
  </si>
  <si>
    <t>ｃ１</t>
    <phoneticPr fontId="1"/>
  </si>
  <si>
    <t>ｅ２</t>
    <phoneticPr fontId="1"/>
  </si>
  <si>
    <t>ｂ２</t>
    <phoneticPr fontId="1"/>
  </si>
  <si>
    <t>ａ２</t>
    <phoneticPr fontId="1"/>
  </si>
  <si>
    <t>ｄ１</t>
    <phoneticPr fontId="1"/>
  </si>
  <si>
    <t>き</t>
    <phoneticPr fontId="1"/>
  </si>
  <si>
    <t>け</t>
    <phoneticPr fontId="1"/>
  </si>
  <si>
    <t>く</t>
    <phoneticPr fontId="1"/>
  </si>
  <si>
    <t>●第１日目　８月５日(土)</t>
    <rPh sb="11" eb="12">
      <t>ツチ</t>
    </rPh>
    <phoneticPr fontId="1"/>
  </si>
  <si>
    <t>Ｃコート</t>
    <phoneticPr fontId="1"/>
  </si>
  <si>
    <t>男子予選</t>
    <rPh sb="0" eb="2">
      <t>ダンシ</t>
    </rPh>
    <rPh sb="2" eb="4">
      <t>ヨセン</t>
    </rPh>
    <phoneticPr fontId="72"/>
  </si>
  <si>
    <t>フリーデン</t>
    <phoneticPr fontId="72"/>
  </si>
  <si>
    <t>はんのう</t>
    <phoneticPr fontId="72"/>
  </si>
  <si>
    <t>女子予選</t>
    <rPh sb="0" eb="2">
      <t>ジョシ</t>
    </rPh>
    <rPh sb="2" eb="4">
      <t>ヨセン</t>
    </rPh>
    <phoneticPr fontId="72"/>
  </si>
  <si>
    <t>Ｂ⑤</t>
  </si>
  <si>
    <t>Ｃ⑥</t>
  </si>
  <si>
    <t>ＫＵＧＡ</t>
    <phoneticPr fontId="72"/>
  </si>
  <si>
    <t>Ａコート</t>
  </si>
  <si>
    <t>Bコート</t>
    <phoneticPr fontId="1"/>
  </si>
  <si>
    <t>Ｃコート</t>
    <phoneticPr fontId="1"/>
  </si>
  <si>
    <t>Dコート</t>
    <phoneticPr fontId="1"/>
  </si>
  <si>
    <t>ＦＣ③</t>
    <phoneticPr fontId="72"/>
  </si>
  <si>
    <t>け</t>
    <phoneticPr fontId="72"/>
  </si>
  <si>
    <t>い</t>
    <phoneticPr fontId="72"/>
  </si>
  <si>
    <t>●第２日目　８月６日(日)</t>
    <phoneticPr fontId="1"/>
  </si>
  <si>
    <t>EX</t>
    <phoneticPr fontId="72"/>
  </si>
  <si>
    <t>SO</t>
    <phoneticPr fontId="72"/>
  </si>
  <si>
    <t>こ</t>
    <phoneticPr fontId="72"/>
  </si>
  <si>
    <t>ＦＤ②</t>
    <phoneticPr fontId="72"/>
  </si>
  <si>
    <t>し</t>
    <phoneticPr fontId="72"/>
  </si>
  <si>
    <t>水堀・沼宮内
ホッケースポーツ少年団</t>
    <phoneticPr fontId="1"/>
  </si>
  <si>
    <t>日光ビクトリー
ホッケースポーツ少年団</t>
    <phoneticPr fontId="1"/>
  </si>
  <si>
    <t>はんのう
ホッケースポーツ少年団</t>
    <rPh sb="13" eb="16">
      <t>ショウネンダン</t>
    </rPh>
    <phoneticPr fontId="2"/>
  </si>
  <si>
    <t>大谷
ホッケースポーツ少年団</t>
    <rPh sb="0" eb="2">
      <t>オオタニ</t>
    </rPh>
    <phoneticPr fontId="2"/>
  </si>
  <si>
    <t>常磐・糸生
ホッケースポーツ少年団</t>
    <rPh sb="0" eb="2">
      <t>トキワ</t>
    </rPh>
    <rPh sb="3" eb="4">
      <t>イト</t>
    </rPh>
    <rPh sb="4" eb="5">
      <t>ウ</t>
    </rPh>
    <rPh sb="14" eb="17">
      <t>ショウネンダン</t>
    </rPh>
    <phoneticPr fontId="2"/>
  </si>
  <si>
    <t>フリーデン
ホッケースポーツ少年団</t>
    <phoneticPr fontId="1"/>
  </si>
  <si>
    <t>水堀・沼宮内</t>
  </si>
  <si>
    <t>南アルプス
ホッケースポーツ少年団</t>
    <rPh sb="0" eb="1">
      <t>ミナミ</t>
    </rPh>
    <rPh sb="14" eb="17">
      <t>ショウネンダン</t>
    </rPh>
    <phoneticPr fontId="2"/>
  </si>
  <si>
    <t>朝日
ホッケースポーツ少年団</t>
    <rPh sb="0" eb="2">
      <t>アサヒ</t>
    </rPh>
    <rPh sb="11" eb="14">
      <t>ショウネンダン</t>
    </rPh>
    <phoneticPr fontId="2"/>
  </si>
  <si>
    <t>各務原市
ホッケースポーツ少年団</t>
    <rPh sb="0" eb="3">
      <t>カガミハラ</t>
    </rPh>
    <rPh sb="3" eb="4">
      <t>シ</t>
    </rPh>
    <rPh sb="13" eb="16">
      <t>ショウネンダン</t>
    </rPh>
    <phoneticPr fontId="2"/>
  </si>
  <si>
    <t>春照
ホッケースポーツ少年団</t>
    <phoneticPr fontId="1"/>
  </si>
  <si>
    <t>彦根ワイルドキッズ若葉
スポーツ少年団</t>
    <phoneticPr fontId="1"/>
  </si>
  <si>
    <t>丹波・瑞穂
ホッケースポーツ少年団</t>
    <rPh sb="0" eb="2">
      <t>タンバ</t>
    </rPh>
    <rPh sb="3" eb="5">
      <t>ミズホ</t>
    </rPh>
    <rPh sb="14" eb="17">
      <t>ショウネンダン</t>
    </rPh>
    <phoneticPr fontId="2"/>
  </si>
  <si>
    <t>横田小
ホッケースポーツ少年団</t>
    <phoneticPr fontId="1"/>
  </si>
  <si>
    <t>八川小学校
ホッケースポーツ少年団</t>
    <rPh sb="0" eb="2">
      <t>ヤカワ</t>
    </rPh>
    <rPh sb="2" eb="5">
      <t>ショウガッコウ</t>
    </rPh>
    <rPh sb="14" eb="17">
      <t>ショウネンダン</t>
    </rPh>
    <phoneticPr fontId="2"/>
  </si>
  <si>
    <t>広島
ホッケースポーツ少年団</t>
    <rPh sb="0" eb="2">
      <t>ヒロシマ</t>
    </rPh>
    <rPh sb="11" eb="14">
      <t>ショウネンダン</t>
    </rPh>
    <phoneticPr fontId="2"/>
  </si>
  <si>
    <t>ＫＵＧＡ
ホッケースポーツ少年団</t>
    <phoneticPr fontId="1"/>
  </si>
  <si>
    <t>伊万里少年
ホッケースポーツ少年団</t>
    <phoneticPr fontId="1"/>
  </si>
  <si>
    <t>はんのう
ホッケースポーツ少年団</t>
    <rPh sb="13" eb="16">
      <t>しょうねんだん</t>
    </rPh>
    <phoneticPr fontId="9" type="noConversion"/>
  </si>
  <si>
    <t>南アルプス
ホッケースポーツ少年団</t>
    <rPh sb="0" eb="1">
      <t>みなみ</t>
    </rPh>
    <rPh sb="14" eb="16">
      <t>しょうねん</t>
    </rPh>
    <rPh sb="16" eb="17">
      <t>だん</t>
    </rPh>
    <phoneticPr fontId="9" type="noConversion"/>
  </si>
  <si>
    <t>蟹谷
ホッケースポーツ少年団</t>
    <rPh sb="0" eb="1">
      <t>かに</t>
    </rPh>
    <rPh sb="1" eb="2">
      <t>たに</t>
    </rPh>
    <rPh sb="11" eb="14">
      <t>しょうねんだん</t>
    </rPh>
    <phoneticPr fontId="9" type="noConversion"/>
  </si>
  <si>
    <t>常磐
ホッケースポーツ少年団</t>
    <rPh sb="0" eb="2">
      <t>ｼﾞｮｳﾊﾞﾝ</t>
    </rPh>
    <rPh sb="11" eb="14">
      <t>しょうねんだん</t>
    </rPh>
    <phoneticPr fontId="9" type="noConversion"/>
  </si>
  <si>
    <t>朝日
ホッケースポーツ少年団</t>
    <rPh sb="0" eb="2">
      <t>あさひ</t>
    </rPh>
    <rPh sb="11" eb="14">
      <t>しょうねんだん</t>
    </rPh>
    <phoneticPr fontId="9" type="noConversion"/>
  </si>
  <si>
    <t>Echizen　HOMES²
スポーツ少年団</t>
    <rPh sb="19" eb="22">
      <t>ショウネンダン</t>
    </rPh>
    <phoneticPr fontId="2"/>
  </si>
  <si>
    <t>鳥取Ｊｒ
ホッケークラブスポーツ少年団</t>
    <phoneticPr fontId="1"/>
  </si>
  <si>
    <t>石動・東部
ホッケースポーツ少年団</t>
    <rPh sb="0" eb="2">
      <t>イスルギ</t>
    </rPh>
    <rPh sb="3" eb="5">
      <t>トウブ</t>
    </rPh>
    <rPh sb="14" eb="17">
      <t>ショウネンダン</t>
    </rPh>
    <phoneticPr fontId="2"/>
  </si>
  <si>
    <t>糸生
ホッケースポーツ少年団</t>
    <rPh sb="0" eb="1">
      <t>いと</t>
    </rPh>
    <rPh sb="1" eb="2">
      <t>う</t>
    </rPh>
    <rPh sb="11" eb="14">
      <t>しょうねんだん</t>
    </rPh>
    <phoneticPr fontId="9" type="noConversion"/>
  </si>
  <si>
    <t>常磐・糸生</t>
  </si>
  <si>
    <t>丹波・瑞穂</t>
  </si>
  <si>
    <t>鳥上
ホッケースポーツ少年団</t>
    <phoneticPr fontId="1"/>
  </si>
  <si>
    <t>鳥上</t>
  </si>
  <si>
    <t>日光Ｂｅｒｒｙ’ｓ
ホッケースポーツ少年団</t>
    <phoneticPr fontId="1"/>
  </si>
  <si>
    <t>蟹谷</t>
  </si>
  <si>
    <t>石動・東部</t>
  </si>
  <si>
    <t>ＫＵＧＡ
ホッケースポーツ少年団</t>
    <phoneticPr fontId="1"/>
  </si>
  <si>
    <t>石動</t>
    <phoneticPr fontId="1"/>
  </si>
  <si>
    <t>石動
ホッケースポーツ少年団</t>
    <rPh sb="11" eb="14">
      <t>ショウネンダン</t>
    </rPh>
    <phoneticPr fontId="2"/>
  </si>
  <si>
    <t>八川</t>
    <phoneticPr fontId="1"/>
  </si>
  <si>
    <t>横田</t>
    <phoneticPr fontId="1"/>
  </si>
  <si>
    <t>Echizen</t>
    <phoneticPr fontId="1"/>
  </si>
  <si>
    <t>鳥取</t>
    <phoneticPr fontId="1"/>
  </si>
  <si>
    <t>彦根</t>
    <phoneticPr fontId="1"/>
  </si>
  <si>
    <t>日光</t>
    <phoneticPr fontId="1"/>
  </si>
  <si>
    <t>伊万里</t>
    <phoneticPr fontId="1"/>
  </si>
  <si>
    <t>各務原</t>
    <phoneticPr fontId="1"/>
  </si>
  <si>
    <t>Echizen</t>
    <phoneticPr fontId="1"/>
  </si>
  <si>
    <t>09:30</t>
  </si>
  <si>
    <t>09:30</t>
    <phoneticPr fontId="1"/>
  </si>
  <si>
    <t>鳥取Ｊｒ
ホッケークラブスポーツ少年団</t>
    <phoneticPr fontId="1"/>
  </si>
  <si>
    <t>Ｂ④</t>
  </si>
  <si>
    <t>Ｃ⑤</t>
  </si>
  <si>
    <t>Ｃ④</t>
  </si>
  <si>
    <t>Ａ⑥</t>
  </si>
  <si>
    <t>Ｂ⑥</t>
  </si>
  <si>
    <t>ＦＡ①</t>
  </si>
  <si>
    <t>ＦＣ②</t>
  </si>
  <si>
    <t>ＦＣ③</t>
  </si>
  <si>
    <t>ＦＢ①</t>
  </si>
  <si>
    <t>ＦＢ③</t>
  </si>
  <si>
    <t>ＦＣ①</t>
  </si>
  <si>
    <t>ＦＢ②</t>
  </si>
  <si>
    <t>ＦＤ②</t>
  </si>
  <si>
    <t>ＦＤ③</t>
  </si>
  <si>
    <t>Aコート</t>
  </si>
  <si>
    <t>Aコート</t>
    <phoneticPr fontId="1"/>
  </si>
  <si>
    <t>Bコート</t>
  </si>
  <si>
    <t>Bコート</t>
    <phoneticPr fontId="1"/>
  </si>
  <si>
    <t>Cコート</t>
  </si>
  <si>
    <t>Cコート</t>
    <phoneticPr fontId="1"/>
  </si>
  <si>
    <t>Dコート</t>
  </si>
  <si>
    <t>Dコート</t>
    <phoneticPr fontId="1"/>
  </si>
  <si>
    <t>Ｄコート</t>
  </si>
  <si>
    <t>Ｂコート</t>
  </si>
  <si>
    <t>（人工芝）</t>
    <rPh sb="1" eb="3">
      <t>ジンコウ</t>
    </rPh>
    <rPh sb="3" eb="4">
      <t>シバ</t>
    </rPh>
    <phoneticPr fontId="1"/>
  </si>
  <si>
    <t>2w</t>
    <phoneticPr fontId="1"/>
  </si>
  <si>
    <t>17w</t>
    <phoneticPr fontId="1"/>
  </si>
  <si>
    <t>3w</t>
  </si>
  <si>
    <t>3w</t>
    <phoneticPr fontId="1"/>
  </si>
  <si>
    <t>12w</t>
    <phoneticPr fontId="1"/>
  </si>
  <si>
    <t>6w</t>
    <phoneticPr fontId="1"/>
  </si>
  <si>
    <t>19w</t>
    <phoneticPr fontId="1"/>
  </si>
  <si>
    <t>15w</t>
    <phoneticPr fontId="1"/>
  </si>
  <si>
    <t>18w</t>
    <phoneticPr fontId="1"/>
  </si>
  <si>
    <t>8w</t>
    <phoneticPr fontId="1"/>
  </si>
  <si>
    <t>13w</t>
    <phoneticPr fontId="1"/>
  </si>
  <si>
    <t>4w</t>
  </si>
  <si>
    <t>4w</t>
    <phoneticPr fontId="1"/>
  </si>
  <si>
    <t>11w</t>
    <phoneticPr fontId="1"/>
  </si>
  <si>
    <t>9w</t>
    <phoneticPr fontId="1"/>
  </si>
  <si>
    <t>5w</t>
    <phoneticPr fontId="1"/>
  </si>
  <si>
    <t>7w</t>
    <phoneticPr fontId="1"/>
  </si>
  <si>
    <t>12w</t>
    <phoneticPr fontId="1"/>
  </si>
  <si>
    <t>14w</t>
    <phoneticPr fontId="1"/>
  </si>
  <si>
    <t>16w</t>
    <phoneticPr fontId="1"/>
  </si>
  <si>
    <t>11w</t>
    <phoneticPr fontId="1"/>
  </si>
  <si>
    <t>1w</t>
    <phoneticPr fontId="1"/>
  </si>
  <si>
    <t>10w</t>
    <phoneticPr fontId="1"/>
  </si>
  <si>
    <t>6w</t>
    <phoneticPr fontId="1"/>
  </si>
  <si>
    <t>18w</t>
    <phoneticPr fontId="1"/>
  </si>
  <si>
    <t>13w</t>
    <phoneticPr fontId="1"/>
  </si>
  <si>
    <t>19w</t>
    <phoneticPr fontId="1"/>
  </si>
  <si>
    <t>9w</t>
    <phoneticPr fontId="1"/>
  </si>
  <si>
    <t>5w</t>
    <phoneticPr fontId="1"/>
  </si>
  <si>
    <t>2w</t>
    <phoneticPr fontId="1"/>
  </si>
  <si>
    <t>4w</t>
    <phoneticPr fontId="1"/>
  </si>
  <si>
    <t>14w</t>
    <phoneticPr fontId="1"/>
  </si>
  <si>
    <t>16w</t>
    <phoneticPr fontId="1"/>
  </si>
  <si>
    <t>7w</t>
    <phoneticPr fontId="1"/>
  </si>
  <si>
    <t>平成２９年
８月５日
（土）
【第１日目】</t>
    <rPh sb="0" eb="2">
      <t>ヘイセイ</t>
    </rPh>
    <rPh sb="4" eb="5">
      <t>ネン</t>
    </rPh>
    <rPh sb="7" eb="8">
      <t>ガツ</t>
    </rPh>
    <rPh sb="9" eb="10">
      <t>ヒ</t>
    </rPh>
    <rPh sb="12" eb="13">
      <t>ツチ</t>
    </rPh>
    <rPh sb="16" eb="17">
      <t>ダイ</t>
    </rPh>
    <rPh sb="18" eb="19">
      <t>イチニチ</t>
    </rPh>
    <rPh sb="19" eb="20">
      <t>メ</t>
    </rPh>
    <phoneticPr fontId="1"/>
  </si>
  <si>
    <t>11w</t>
    <phoneticPr fontId="1"/>
  </si>
  <si>
    <t>6w</t>
    <phoneticPr fontId="1"/>
  </si>
  <si>
    <t>1w</t>
    <phoneticPr fontId="1"/>
  </si>
  <si>
    <t>17w</t>
    <phoneticPr fontId="1"/>
  </si>
  <si>
    <t>男子１回戦</t>
    <rPh sb="0" eb="2">
      <t>ダンシ</t>
    </rPh>
    <rPh sb="2" eb="5">
      <t>イッカイセン</t>
    </rPh>
    <phoneticPr fontId="1"/>
  </si>
  <si>
    <t>女子fリーグ</t>
    <rPh sb="0" eb="2">
      <t>ジョシ</t>
    </rPh>
    <phoneticPr fontId="1"/>
  </si>
  <si>
    <t>女子準々決勝</t>
    <rPh sb="0" eb="2">
      <t>ジョシ</t>
    </rPh>
    <rPh sb="2" eb="6">
      <t>ジュンジュンケッショウ</t>
    </rPh>
    <phoneticPr fontId="1"/>
  </si>
  <si>
    <t>男子Fリーグ</t>
    <rPh sb="0" eb="2">
      <t>ダンシ</t>
    </rPh>
    <phoneticPr fontId="1"/>
  </si>
  <si>
    <t>男子準々決勝</t>
    <rPh sb="0" eb="2">
      <t>ダンシ</t>
    </rPh>
    <rPh sb="2" eb="6">
      <t>ジュンジュンケッショウ</t>
    </rPh>
    <phoneticPr fontId="1"/>
  </si>
  <si>
    <t>女子ｆリーグ</t>
    <rPh sb="0" eb="2">
      <t>ジョシ</t>
    </rPh>
    <phoneticPr fontId="1"/>
  </si>
  <si>
    <t>女子１回戦</t>
    <rPh sb="0" eb="2">
      <t>ジョシ</t>
    </rPh>
    <rPh sb="3" eb="5">
      <t>カイセン</t>
    </rPh>
    <phoneticPr fontId="1"/>
  </si>
  <si>
    <t>女子1回戦</t>
    <rPh sb="0" eb="2">
      <t>ジョシ</t>
    </rPh>
    <rPh sb="3" eb="5">
      <t>カイセン</t>
    </rPh>
    <phoneticPr fontId="1"/>
  </si>
  <si>
    <t>男子F決勝リーグ</t>
    <rPh sb="0" eb="2">
      <t>ダンシ</t>
    </rPh>
    <rPh sb="3" eb="5">
      <t>ケッショウ</t>
    </rPh>
    <phoneticPr fontId="1"/>
  </si>
  <si>
    <t>栃木県</t>
    <rPh sb="0" eb="3">
      <t>トチギケン</t>
    </rPh>
    <phoneticPr fontId="72"/>
  </si>
  <si>
    <t>八川</t>
    <rPh sb="0" eb="2">
      <t>ヤカワ</t>
    </rPh>
    <phoneticPr fontId="72"/>
  </si>
  <si>
    <t>島根県</t>
    <rPh sb="0" eb="3">
      <t>シマネケン</t>
    </rPh>
    <phoneticPr fontId="72"/>
  </si>
  <si>
    <t>Ｃ３</t>
    <phoneticPr fontId="72"/>
  </si>
  <si>
    <t>大谷</t>
    <rPh sb="0" eb="2">
      <t>オオタニ</t>
    </rPh>
    <phoneticPr fontId="72"/>
  </si>
  <si>
    <t>富山県</t>
    <rPh sb="0" eb="3">
      <t>トヤマケン</t>
    </rPh>
    <phoneticPr fontId="72"/>
  </si>
  <si>
    <t>日光</t>
    <rPh sb="0" eb="2">
      <t>ニッコウ</t>
    </rPh>
    <phoneticPr fontId="72"/>
  </si>
  <si>
    <t>ｃ３</t>
    <phoneticPr fontId="72"/>
  </si>
  <si>
    <t>春照</t>
    <rPh sb="0" eb="1">
      <t>ハル</t>
    </rPh>
    <rPh sb="1" eb="2">
      <t>テ</t>
    </rPh>
    <phoneticPr fontId="72"/>
  </si>
  <si>
    <t>滋賀県</t>
    <rPh sb="0" eb="3">
      <t>シガケン</t>
    </rPh>
    <phoneticPr fontId="72"/>
  </si>
  <si>
    <t>南アルプス</t>
    <rPh sb="0" eb="1">
      <t>ミナミ</t>
    </rPh>
    <phoneticPr fontId="72"/>
  </si>
  <si>
    <t>山梨県</t>
    <rPh sb="0" eb="3">
      <t>ヤマナシケン</t>
    </rPh>
    <phoneticPr fontId="72"/>
  </si>
  <si>
    <t>ｂ２</t>
    <phoneticPr fontId="72"/>
  </si>
  <si>
    <t>蟹谷</t>
    <rPh sb="0" eb="1">
      <t>カニ</t>
    </rPh>
    <rPh sb="1" eb="2">
      <t>タニ</t>
    </rPh>
    <phoneticPr fontId="72"/>
  </si>
  <si>
    <t>鳥取</t>
    <rPh sb="0" eb="2">
      <t>トットリ</t>
    </rPh>
    <phoneticPr fontId="72"/>
  </si>
  <si>
    <t>鳥取県</t>
    <rPh sb="0" eb="3">
      <t>トットリケン</t>
    </rPh>
    <phoneticPr fontId="72"/>
  </si>
  <si>
    <t>常磐・糸生</t>
    <rPh sb="0" eb="2">
      <t>トキワ</t>
    </rPh>
    <rPh sb="3" eb="4">
      <t>イト</t>
    </rPh>
    <rPh sb="4" eb="5">
      <t>ウ</t>
    </rPh>
    <phoneticPr fontId="72"/>
  </si>
  <si>
    <t>福井県</t>
    <rPh sb="0" eb="3">
      <t>フクイケン</t>
    </rPh>
    <phoneticPr fontId="72"/>
  </si>
  <si>
    <t>Echizen</t>
    <phoneticPr fontId="72"/>
  </si>
  <si>
    <t>Ａ２</t>
    <phoneticPr fontId="72"/>
  </si>
  <si>
    <t>丹波・瑞穂</t>
    <rPh sb="0" eb="2">
      <t>タンバ</t>
    </rPh>
    <rPh sb="3" eb="5">
      <t>ミズホ</t>
    </rPh>
    <phoneticPr fontId="72"/>
  </si>
  <si>
    <t>京都府</t>
    <rPh sb="0" eb="3">
      <t>キョウトフ</t>
    </rPh>
    <phoneticPr fontId="72"/>
  </si>
  <si>
    <t>Ｃ４</t>
    <phoneticPr fontId="72"/>
  </si>
  <si>
    <t>横田</t>
    <rPh sb="0" eb="2">
      <t>ヨコタ</t>
    </rPh>
    <phoneticPr fontId="72"/>
  </si>
  <si>
    <t>ｄ２</t>
    <phoneticPr fontId="72"/>
  </si>
  <si>
    <t>ｃ４</t>
    <phoneticPr fontId="72"/>
  </si>
  <si>
    <t>埼玉県</t>
    <rPh sb="0" eb="3">
      <t>サイタマケン</t>
    </rPh>
    <phoneticPr fontId="72"/>
  </si>
  <si>
    <t>Ａ４</t>
    <phoneticPr fontId="72"/>
  </si>
  <si>
    <t>彦根</t>
    <rPh sb="0" eb="2">
      <t>ヒコネ</t>
    </rPh>
    <phoneticPr fontId="72"/>
  </si>
  <si>
    <t>ｂ３</t>
    <phoneticPr fontId="72"/>
  </si>
  <si>
    <t>山口県</t>
    <rPh sb="0" eb="1">
      <t>ヤマ</t>
    </rPh>
    <rPh sb="1" eb="2">
      <t>クチ</t>
    </rPh>
    <rPh sb="2" eb="3">
      <t>ケン</t>
    </rPh>
    <phoneticPr fontId="72"/>
  </si>
  <si>
    <t>広島</t>
    <rPh sb="0" eb="2">
      <t>ヒロシマ</t>
    </rPh>
    <phoneticPr fontId="72"/>
  </si>
  <si>
    <t>広島県</t>
    <rPh sb="0" eb="3">
      <t>ヒロシマケン</t>
    </rPh>
    <phoneticPr fontId="72"/>
  </si>
  <si>
    <t>Ｄ３</t>
    <phoneticPr fontId="72"/>
  </si>
  <si>
    <t>鳥上</t>
    <rPh sb="0" eb="1">
      <t>トリ</t>
    </rPh>
    <rPh sb="1" eb="2">
      <t>カミ</t>
    </rPh>
    <phoneticPr fontId="72"/>
  </si>
  <si>
    <t>Ｂ３</t>
    <phoneticPr fontId="72"/>
  </si>
  <si>
    <t>石動</t>
    <rPh sb="0" eb="2">
      <t>イスルギ</t>
    </rPh>
    <phoneticPr fontId="72"/>
  </si>
  <si>
    <t>常磐</t>
    <rPh sb="0" eb="2">
      <t>トキワ</t>
    </rPh>
    <phoneticPr fontId="72"/>
  </si>
  <si>
    <t>ｃ２</t>
    <phoneticPr fontId="72"/>
  </si>
  <si>
    <t>山口県</t>
    <rPh sb="0" eb="3">
      <t>ヤマグチケン</t>
    </rPh>
    <phoneticPr fontId="72"/>
  </si>
  <si>
    <t>水堀・沼宮内</t>
    <rPh sb="0" eb="1">
      <t>ミズ</t>
    </rPh>
    <rPh sb="1" eb="2">
      <t>ホリ</t>
    </rPh>
    <rPh sb="3" eb="6">
      <t>ヌマクナイ</t>
    </rPh>
    <phoneticPr fontId="72"/>
  </si>
  <si>
    <t>岩手県</t>
    <rPh sb="0" eb="3">
      <t>イワテケン</t>
    </rPh>
    <phoneticPr fontId="72"/>
  </si>
  <si>
    <t>ａ２</t>
    <phoneticPr fontId="72"/>
  </si>
  <si>
    <t>糸生</t>
    <rPh sb="0" eb="1">
      <t>イト</t>
    </rPh>
    <rPh sb="1" eb="2">
      <t>ウ</t>
    </rPh>
    <phoneticPr fontId="72"/>
  </si>
  <si>
    <t>ｅ２</t>
    <phoneticPr fontId="72"/>
  </si>
  <si>
    <t>ｄ４</t>
    <phoneticPr fontId="72"/>
  </si>
  <si>
    <t>石動・東部</t>
    <rPh sb="0" eb="2">
      <t>イスルギ</t>
    </rPh>
    <rPh sb="3" eb="5">
      <t>トウブ</t>
    </rPh>
    <phoneticPr fontId="72"/>
  </si>
  <si>
    <t>Ｂ４</t>
    <phoneticPr fontId="72"/>
  </si>
  <si>
    <t>ｂ４</t>
    <phoneticPr fontId="72"/>
  </si>
  <si>
    <t>Ｅ３</t>
    <phoneticPr fontId="72"/>
  </si>
  <si>
    <t>各務原</t>
    <rPh sb="0" eb="2">
      <t>カガミ</t>
    </rPh>
    <rPh sb="2" eb="3">
      <t>ハラ</t>
    </rPh>
    <phoneticPr fontId="72"/>
  </si>
  <si>
    <t>岐阜県</t>
    <rPh sb="0" eb="3">
      <t>ギフケン</t>
    </rPh>
    <phoneticPr fontId="72"/>
  </si>
  <si>
    <t>朝日</t>
    <rPh sb="0" eb="2">
      <t>アサヒ</t>
    </rPh>
    <phoneticPr fontId="72"/>
  </si>
  <si>
    <t>ａ３</t>
    <phoneticPr fontId="72"/>
  </si>
  <si>
    <t>京都府</t>
    <rPh sb="0" eb="2">
      <t>キョウト</t>
    </rPh>
    <rPh sb="2" eb="3">
      <t>フ</t>
    </rPh>
    <phoneticPr fontId="72"/>
  </si>
  <si>
    <t>Ｅ２</t>
    <phoneticPr fontId="72"/>
  </si>
  <si>
    <t>ａ４</t>
    <phoneticPr fontId="72"/>
  </si>
  <si>
    <t>Ａ３</t>
    <phoneticPr fontId="72"/>
  </si>
  <si>
    <t>各務原</t>
    <rPh sb="0" eb="3">
      <t>カガミハラ</t>
    </rPh>
    <phoneticPr fontId="72"/>
  </si>
  <si>
    <t>Ｆ３</t>
    <phoneticPr fontId="72"/>
  </si>
  <si>
    <t>伊万里</t>
    <rPh sb="0" eb="3">
      <t>イマリ</t>
    </rPh>
    <phoneticPr fontId="72"/>
  </si>
  <si>
    <t>佐賀県</t>
    <rPh sb="0" eb="3">
      <t>サガケン</t>
    </rPh>
    <phoneticPr fontId="72"/>
  </si>
  <si>
    <t>山口県</t>
    <rPh sb="0" eb="1">
      <t>ヤマ</t>
    </rPh>
    <rPh sb="1" eb="2">
      <t>グチ</t>
    </rPh>
    <rPh sb="2" eb="3">
      <t>ケン</t>
    </rPh>
    <phoneticPr fontId="72"/>
  </si>
  <si>
    <t>埼玉県</t>
    <rPh sb="0" eb="2">
      <t>サイタマ</t>
    </rPh>
    <rPh sb="2" eb="3">
      <t>ケン</t>
    </rPh>
    <phoneticPr fontId="72"/>
  </si>
  <si>
    <t>a３</t>
    <phoneticPr fontId="72"/>
  </si>
  <si>
    <t>Ｂ４</t>
    <phoneticPr fontId="72"/>
  </si>
  <si>
    <t>Ａ⑤</t>
    <phoneticPr fontId="1"/>
  </si>
  <si>
    <t>Ａ①</t>
    <phoneticPr fontId="1"/>
  </si>
  <si>
    <t>Ａ④</t>
    <phoneticPr fontId="1"/>
  </si>
  <si>
    <t>Ｃ②</t>
    <phoneticPr fontId="1"/>
  </si>
  <si>
    <t>B組最終順位</t>
    <rPh sb="1" eb="2">
      <t>クミ</t>
    </rPh>
    <rPh sb="2" eb="4">
      <t>サイシュウ</t>
    </rPh>
    <rPh sb="4" eb="6">
      <t>ジュンイ</t>
    </rPh>
    <phoneticPr fontId="1"/>
  </si>
  <si>
    <t>C組最終順位</t>
    <rPh sb="1" eb="2">
      <t>クミ</t>
    </rPh>
    <rPh sb="2" eb="4">
      <t>サイシュウ</t>
    </rPh>
    <rPh sb="4" eb="6">
      <t>ジュンイ</t>
    </rPh>
    <phoneticPr fontId="1"/>
  </si>
  <si>
    <t>D組最終順位</t>
    <rPh sb="1" eb="2">
      <t>クミ</t>
    </rPh>
    <rPh sb="2" eb="4">
      <t>サイシュウ</t>
    </rPh>
    <rPh sb="4" eb="6">
      <t>ジュンイ</t>
    </rPh>
    <phoneticPr fontId="1"/>
  </si>
  <si>
    <t>E組最終順位</t>
    <rPh sb="1" eb="2">
      <t>クミ</t>
    </rPh>
    <rPh sb="2" eb="4">
      <t>サイシュウ</t>
    </rPh>
    <rPh sb="4" eb="6">
      <t>ジュンイ</t>
    </rPh>
    <phoneticPr fontId="1"/>
  </si>
  <si>
    <t>a組最終順位</t>
    <rPh sb="1" eb="2">
      <t>クミ</t>
    </rPh>
    <rPh sb="2" eb="4">
      <t>サイシュウ</t>
    </rPh>
    <rPh sb="4" eb="6">
      <t>ジュンイ</t>
    </rPh>
    <phoneticPr fontId="1"/>
  </si>
  <si>
    <t>b組最終順位</t>
    <rPh sb="1" eb="2">
      <t>クミ</t>
    </rPh>
    <rPh sb="2" eb="4">
      <t>サイシュウ</t>
    </rPh>
    <rPh sb="4" eb="6">
      <t>ジュンイ</t>
    </rPh>
    <phoneticPr fontId="1"/>
  </si>
  <si>
    <t>c組最終順位</t>
    <rPh sb="1" eb="2">
      <t>クミ</t>
    </rPh>
    <rPh sb="2" eb="4">
      <t>サイシュウ</t>
    </rPh>
    <rPh sb="4" eb="6">
      <t>ジュンイ</t>
    </rPh>
    <phoneticPr fontId="1"/>
  </si>
  <si>
    <t>d組最終順位</t>
    <rPh sb="1" eb="2">
      <t>クミ</t>
    </rPh>
    <rPh sb="2" eb="4">
      <t>サイシュウ</t>
    </rPh>
    <rPh sb="4" eb="6">
      <t>ジュンイ</t>
    </rPh>
    <phoneticPr fontId="1"/>
  </si>
  <si>
    <t>備考：各プール上位２チームが決勝トーナメント、その他のチームはフレンドリーリーグへ進出。</t>
  </si>
  <si>
    <t>（a3位）</t>
    <rPh sb="3" eb="4">
      <t>イ</t>
    </rPh>
    <phoneticPr fontId="1"/>
  </si>
  <si>
    <t>（a4位）</t>
    <rPh sb="3" eb="4">
      <t>イ</t>
    </rPh>
    <phoneticPr fontId="1"/>
  </si>
  <si>
    <t>（d3位）</t>
    <rPh sb="3" eb="4">
      <t>イ</t>
    </rPh>
    <phoneticPr fontId="1"/>
  </si>
  <si>
    <t>（c4位）</t>
    <rPh sb="3" eb="4">
      <t>イ</t>
    </rPh>
    <phoneticPr fontId="1"/>
  </si>
  <si>
    <t>（b3位）</t>
    <rPh sb="3" eb="4">
      <t>イ</t>
    </rPh>
    <phoneticPr fontId="1"/>
  </si>
  <si>
    <t>（e3位）</t>
    <rPh sb="3" eb="4">
      <t>イ</t>
    </rPh>
    <phoneticPr fontId="1"/>
  </si>
  <si>
    <t>（c3位）</t>
    <rPh sb="3" eb="4">
      <t>イ</t>
    </rPh>
    <phoneticPr fontId="1"/>
  </si>
  <si>
    <t>（b4位）</t>
    <rPh sb="3" eb="4">
      <t>イ</t>
    </rPh>
    <phoneticPr fontId="1"/>
  </si>
  <si>
    <t>（Fa1位）</t>
    <rPh sb="4" eb="5">
      <t>イ</t>
    </rPh>
    <phoneticPr fontId="1"/>
  </si>
  <si>
    <t>（Fb1位）</t>
    <rPh sb="4" eb="5">
      <t>イ</t>
    </rPh>
    <phoneticPr fontId="1"/>
  </si>
  <si>
    <t>（Fc1位）</t>
    <rPh sb="4" eb="5">
      <t>イ</t>
    </rPh>
    <phoneticPr fontId="1"/>
  </si>
  <si>
    <t>（d4位）</t>
    <rPh sb="3" eb="4">
      <t>イ</t>
    </rPh>
    <phoneticPr fontId="1"/>
  </si>
  <si>
    <t>平成２９年
８月６日
（日）
【第２日目】</t>
    <rPh sb="12" eb="13">
      <t>ニチ</t>
    </rPh>
    <rPh sb="16" eb="17">
      <t>ダイ</t>
    </rPh>
    <rPh sb="18" eb="19">
      <t>イチニチ</t>
    </rPh>
    <rPh sb="19" eb="20">
      <t>メ</t>
    </rPh>
    <phoneticPr fontId="1"/>
  </si>
  <si>
    <t>7w</t>
    <phoneticPr fontId="1"/>
  </si>
  <si>
    <t>女子F決勝リーグ</t>
    <rPh sb="0" eb="2">
      <t>ジョシ</t>
    </rPh>
    <rPh sb="3" eb="5">
      <t>ケッショウ</t>
    </rPh>
    <phoneticPr fontId="1"/>
  </si>
  <si>
    <t>Ｆ２位</t>
    <rPh sb="2" eb="3">
      <t>イ</t>
    </rPh>
    <phoneticPr fontId="1"/>
  </si>
  <si>
    <t>平成２９年
８月６日
（日）
【第２日目】</t>
    <phoneticPr fontId="1"/>
  </si>
  <si>
    <t>男7</t>
    <rPh sb="0" eb="1">
      <t>オトコ</t>
    </rPh>
    <phoneticPr fontId="1"/>
  </si>
  <si>
    <t>男2</t>
    <rPh sb="0" eb="1">
      <t>オトコ</t>
    </rPh>
    <phoneticPr fontId="1"/>
  </si>
  <si>
    <t>男9</t>
    <rPh sb="0" eb="1">
      <t>オトコ</t>
    </rPh>
    <phoneticPr fontId="1"/>
  </si>
  <si>
    <t>男11</t>
    <rPh sb="0" eb="1">
      <t>オトコ</t>
    </rPh>
    <phoneticPr fontId="1"/>
  </si>
  <si>
    <t>男3</t>
    <rPh sb="0" eb="1">
      <t>オトコ</t>
    </rPh>
    <phoneticPr fontId="1"/>
  </si>
  <si>
    <t>男5</t>
    <rPh sb="0" eb="1">
      <t>オトコ</t>
    </rPh>
    <phoneticPr fontId="1"/>
  </si>
  <si>
    <t>男8</t>
    <rPh sb="0" eb="1">
      <t>オトコ</t>
    </rPh>
    <phoneticPr fontId="1"/>
  </si>
  <si>
    <t>男10</t>
    <rPh sb="0" eb="1">
      <t>オトコ</t>
    </rPh>
    <phoneticPr fontId="1"/>
  </si>
  <si>
    <t>男12</t>
    <rPh sb="0" eb="1">
      <t>オトコ</t>
    </rPh>
    <phoneticPr fontId="1"/>
  </si>
  <si>
    <t>男4</t>
    <rPh sb="0" eb="1">
      <t>オトコ</t>
    </rPh>
    <phoneticPr fontId="1"/>
  </si>
  <si>
    <t>男6</t>
    <rPh sb="0" eb="1">
      <t>オトコ</t>
    </rPh>
    <phoneticPr fontId="1"/>
  </si>
  <si>
    <t>男1</t>
    <rPh sb="0" eb="1">
      <t>オトコ</t>
    </rPh>
    <phoneticPr fontId="1"/>
  </si>
  <si>
    <t>男13</t>
    <rPh sb="0" eb="1">
      <t>オトコ</t>
    </rPh>
    <phoneticPr fontId="1"/>
  </si>
  <si>
    <t>男15</t>
    <rPh sb="0" eb="1">
      <t>オトコ</t>
    </rPh>
    <phoneticPr fontId="1"/>
  </si>
  <si>
    <t>男14</t>
    <rPh sb="0" eb="1">
      <t>オトコ</t>
    </rPh>
    <phoneticPr fontId="1"/>
  </si>
  <si>
    <t>男子決勝トーナメント</t>
    <rPh sb="2" eb="4">
      <t>ケッショウ</t>
    </rPh>
    <phoneticPr fontId="1"/>
  </si>
  <si>
    <t>d２位</t>
    <rPh sb="2" eb="3">
      <t>イ</t>
    </rPh>
    <phoneticPr fontId="1"/>
  </si>
  <si>
    <t>d１位</t>
    <rPh sb="2" eb="3">
      <t>イ</t>
    </rPh>
    <phoneticPr fontId="1"/>
  </si>
  <si>
    <t>e1位</t>
    <rPh sb="2" eb="3">
      <t>イ</t>
    </rPh>
    <phoneticPr fontId="1"/>
  </si>
  <si>
    <t>c2位</t>
    <rPh sb="2" eb="3">
      <t>イ</t>
    </rPh>
    <phoneticPr fontId="1"/>
  </si>
  <si>
    <t>女子決勝トーナメント</t>
    <rPh sb="0" eb="1">
      <t>オンナ</t>
    </rPh>
    <rPh sb="2" eb="4">
      <t>ケッショウ</t>
    </rPh>
    <phoneticPr fontId="1"/>
  </si>
  <si>
    <t>a4位</t>
    <rPh sb="2" eb="3">
      <t>イ</t>
    </rPh>
    <phoneticPr fontId="1"/>
  </si>
  <si>
    <t>b4位</t>
    <rPh sb="2" eb="3">
      <t>イ</t>
    </rPh>
    <phoneticPr fontId="1"/>
  </si>
  <si>
    <t>c4位</t>
    <rPh sb="2" eb="3">
      <t>イ</t>
    </rPh>
    <phoneticPr fontId="1"/>
  </si>
  <si>
    <t>d４位</t>
    <rPh sb="2" eb="3">
      <t>イ</t>
    </rPh>
    <phoneticPr fontId="1"/>
  </si>
  <si>
    <t>fa1位</t>
    <rPh sb="3" eb="4">
      <t>イ</t>
    </rPh>
    <phoneticPr fontId="1"/>
  </si>
  <si>
    <t>fb1位</t>
    <rPh sb="3" eb="4">
      <t>イ</t>
    </rPh>
    <phoneticPr fontId="1"/>
  </si>
  <si>
    <t>fc1位</t>
    <rPh sb="3" eb="4">
      <t>イ</t>
    </rPh>
    <phoneticPr fontId="1"/>
  </si>
  <si>
    <t>Ｃ4位</t>
    <rPh sb="2" eb="3">
      <t>イ</t>
    </rPh>
    <phoneticPr fontId="1"/>
  </si>
  <si>
    <t>女あ</t>
    <rPh sb="0" eb="1">
      <t>オンナ</t>
    </rPh>
    <phoneticPr fontId="1"/>
  </si>
  <si>
    <t>女え</t>
    <rPh sb="0" eb="1">
      <t>オンナ</t>
    </rPh>
    <phoneticPr fontId="1"/>
  </si>
  <si>
    <t>女き</t>
    <rPh sb="0" eb="1">
      <t>オンナ</t>
    </rPh>
    <phoneticPr fontId="1"/>
  </si>
  <si>
    <t>女い</t>
    <rPh sb="0" eb="1">
      <t>オンナ</t>
    </rPh>
    <phoneticPr fontId="1"/>
  </si>
  <si>
    <t>女お</t>
    <rPh sb="0" eb="1">
      <t>オンナ</t>
    </rPh>
    <phoneticPr fontId="1"/>
  </si>
  <si>
    <t>女く</t>
    <rPh sb="0" eb="1">
      <t>オンナ</t>
    </rPh>
    <phoneticPr fontId="1"/>
  </si>
  <si>
    <t>女こ</t>
    <rPh sb="0" eb="1">
      <t>オンナ</t>
    </rPh>
    <phoneticPr fontId="1"/>
  </si>
  <si>
    <t>女し</t>
    <rPh sb="0" eb="1">
      <t>オンナ</t>
    </rPh>
    <phoneticPr fontId="1"/>
  </si>
  <si>
    <t>女さ</t>
    <rPh sb="0" eb="1">
      <t>オンナ</t>
    </rPh>
    <phoneticPr fontId="1"/>
  </si>
  <si>
    <t>EX</t>
  </si>
  <si>
    <t>女か</t>
    <rPh sb="0" eb="1">
      <t>オンナ</t>
    </rPh>
    <phoneticPr fontId="1"/>
  </si>
  <si>
    <t>女け</t>
    <rPh sb="0" eb="1">
      <t>オンナ</t>
    </rPh>
    <phoneticPr fontId="1"/>
  </si>
  <si>
    <t>女う</t>
    <rPh sb="0" eb="1">
      <t>オンナ</t>
    </rPh>
    <phoneticPr fontId="1"/>
  </si>
  <si>
    <t>ＦＢ③</t>
    <phoneticPr fontId="1"/>
  </si>
  <si>
    <t>ＦＢ②</t>
    <phoneticPr fontId="1"/>
  </si>
  <si>
    <t>ＦＣ①</t>
    <phoneticPr fontId="1"/>
  </si>
  <si>
    <t>ＦＣ②</t>
    <phoneticPr fontId="1"/>
  </si>
  <si>
    <t>ＦＣ③</t>
    <phoneticPr fontId="1"/>
  </si>
  <si>
    <t>ＦＤ①</t>
    <phoneticPr fontId="72"/>
  </si>
  <si>
    <t>ＦＤ①</t>
    <phoneticPr fontId="1"/>
  </si>
  <si>
    <t>ＦＤ②</t>
    <phoneticPr fontId="1"/>
  </si>
  <si>
    <t>ＦＤ③</t>
    <phoneticPr fontId="1"/>
  </si>
  <si>
    <t>さ</t>
    <phoneticPr fontId="72"/>
  </si>
  <si>
    <t>さ</t>
    <phoneticPr fontId="1"/>
  </si>
  <si>
    <t>‐</t>
    <phoneticPr fontId="1"/>
  </si>
  <si>
    <t>j女子予選</t>
    <rPh sb="1" eb="3">
      <t>ジョシ</t>
    </rPh>
    <rPh sb="3" eb="5">
      <t>ヨセン</t>
    </rPh>
    <phoneticPr fontId="72"/>
  </si>
  <si>
    <t>-</t>
    <phoneticPr fontId="1"/>
  </si>
  <si>
    <t>Ｂ②</t>
    <phoneticPr fontId="72"/>
  </si>
  <si>
    <t>d①</t>
    <phoneticPr fontId="72"/>
  </si>
  <si>
    <t>c②</t>
    <phoneticPr fontId="72"/>
  </si>
  <si>
    <t>b③</t>
    <phoneticPr fontId="72"/>
  </si>
  <si>
    <t>a①</t>
    <phoneticPr fontId="72"/>
  </si>
  <si>
    <t>e①</t>
    <phoneticPr fontId="72"/>
  </si>
  <si>
    <t>c③</t>
    <phoneticPr fontId="72"/>
  </si>
  <si>
    <t>e③</t>
    <phoneticPr fontId="72"/>
  </si>
  <si>
    <t>b①</t>
    <phoneticPr fontId="72"/>
  </si>
  <si>
    <t>a②</t>
    <phoneticPr fontId="72"/>
  </si>
  <si>
    <t>d③</t>
    <phoneticPr fontId="72"/>
  </si>
  <si>
    <t>c①</t>
    <phoneticPr fontId="72"/>
  </si>
  <si>
    <t>b②</t>
    <phoneticPr fontId="72"/>
  </si>
  <si>
    <t>a③</t>
    <phoneticPr fontId="72"/>
  </si>
  <si>
    <t>e②</t>
    <phoneticPr fontId="72"/>
  </si>
  <si>
    <t>d①</t>
    <phoneticPr fontId="1"/>
  </si>
  <si>
    <t>c②</t>
    <phoneticPr fontId="1"/>
  </si>
  <si>
    <t>b③</t>
    <phoneticPr fontId="1"/>
  </si>
  <si>
    <t>a④</t>
    <phoneticPr fontId="1"/>
  </si>
  <si>
    <t>a①</t>
    <phoneticPr fontId="1"/>
  </si>
  <si>
    <t>e①</t>
    <phoneticPr fontId="1"/>
  </si>
  <si>
    <t>Ｅ①</t>
    <phoneticPr fontId="1"/>
  </si>
  <si>
    <t>Ｅ①</t>
    <phoneticPr fontId="72"/>
  </si>
  <si>
    <t>Ａ①</t>
    <phoneticPr fontId="1"/>
  </si>
  <si>
    <t>Ａ①</t>
    <phoneticPr fontId="72"/>
  </si>
  <si>
    <t>Ｂ①</t>
    <phoneticPr fontId="72"/>
  </si>
  <si>
    <t>Ｆ①</t>
    <phoneticPr fontId="72"/>
  </si>
  <si>
    <t>Ｃ①</t>
    <phoneticPr fontId="72"/>
  </si>
  <si>
    <t>Ａ②</t>
    <phoneticPr fontId="72"/>
  </si>
  <si>
    <t>Ｄ①</t>
    <phoneticPr fontId="72"/>
  </si>
  <si>
    <t>Ｃ②</t>
    <phoneticPr fontId="72"/>
  </si>
  <si>
    <t>Ｃ③</t>
    <phoneticPr fontId="72"/>
  </si>
  <si>
    <t>Ａ④</t>
    <phoneticPr fontId="72"/>
  </si>
  <si>
    <t>Ｄ③</t>
    <phoneticPr fontId="72"/>
  </si>
  <si>
    <t>Ｂ⑤</t>
    <phoneticPr fontId="72"/>
  </si>
  <si>
    <t>Ｃ⑥</t>
    <phoneticPr fontId="72"/>
  </si>
  <si>
    <t>Ｅ③</t>
    <phoneticPr fontId="72"/>
  </si>
  <si>
    <t>Ｆ③</t>
    <phoneticPr fontId="72"/>
  </si>
  <si>
    <t>Ａ⑤</t>
    <phoneticPr fontId="72"/>
  </si>
  <si>
    <t>Ｂ⑥</t>
    <phoneticPr fontId="72"/>
  </si>
  <si>
    <t>Ｄ②</t>
    <phoneticPr fontId="72"/>
  </si>
  <si>
    <t>Ｂ④</t>
    <phoneticPr fontId="72"/>
  </si>
  <si>
    <t>Ａ③</t>
    <phoneticPr fontId="72"/>
  </si>
  <si>
    <t>Ｅ②</t>
    <phoneticPr fontId="72"/>
  </si>
  <si>
    <t>Ｃ④</t>
    <phoneticPr fontId="72"/>
  </si>
  <si>
    <t>Ｂ③</t>
    <phoneticPr fontId="72"/>
  </si>
  <si>
    <t>Ｆ②</t>
    <phoneticPr fontId="72"/>
  </si>
  <si>
    <t>Ｃ③</t>
    <phoneticPr fontId="1"/>
  </si>
  <si>
    <t>Ｃ②</t>
    <phoneticPr fontId="1"/>
  </si>
  <si>
    <t>Ａ④</t>
    <phoneticPr fontId="1"/>
  </si>
  <si>
    <t>Ｄ③</t>
    <phoneticPr fontId="1"/>
  </si>
  <si>
    <t>Ｂ⑤</t>
    <phoneticPr fontId="1"/>
  </si>
  <si>
    <t>Ｃ⑥</t>
    <phoneticPr fontId="1"/>
  </si>
  <si>
    <t>Ｂ①</t>
    <phoneticPr fontId="1"/>
  </si>
  <si>
    <t>Ｆ①</t>
    <phoneticPr fontId="1"/>
  </si>
  <si>
    <t>Ｄ②</t>
    <phoneticPr fontId="1"/>
  </si>
  <si>
    <t>Ｂ④</t>
    <phoneticPr fontId="1"/>
  </si>
  <si>
    <t>Ｅ③</t>
    <phoneticPr fontId="1"/>
  </si>
  <si>
    <t>Ｃ⑤</t>
    <phoneticPr fontId="1"/>
  </si>
  <si>
    <t>Ｃ①</t>
    <phoneticPr fontId="1"/>
  </si>
  <si>
    <t>Ａ②</t>
    <phoneticPr fontId="1"/>
  </si>
  <si>
    <t>Ａ③</t>
    <phoneticPr fontId="1"/>
  </si>
  <si>
    <t>Ｅ②</t>
    <phoneticPr fontId="1"/>
  </si>
  <si>
    <t>Ｃ④</t>
    <phoneticPr fontId="1"/>
  </si>
  <si>
    <t>Ｆ③</t>
    <phoneticPr fontId="1"/>
  </si>
  <si>
    <t>Ａ⑥</t>
    <phoneticPr fontId="1"/>
  </si>
  <si>
    <t>Ｄ①</t>
    <phoneticPr fontId="1"/>
  </si>
  <si>
    <t>Ｂ②</t>
    <phoneticPr fontId="1"/>
  </si>
  <si>
    <t>Ｂ③</t>
    <phoneticPr fontId="1"/>
  </si>
  <si>
    <t>Ｆ②</t>
    <phoneticPr fontId="1"/>
  </si>
  <si>
    <t>Ａ⑤</t>
    <phoneticPr fontId="1"/>
  </si>
  <si>
    <t>Ｂ⑥</t>
    <phoneticPr fontId="1"/>
  </si>
  <si>
    <t>d④</t>
    <phoneticPr fontId="1"/>
  </si>
  <si>
    <t>d②</t>
    <phoneticPr fontId="1"/>
  </si>
  <si>
    <t>c③</t>
    <phoneticPr fontId="1"/>
  </si>
  <si>
    <t>b④</t>
    <phoneticPr fontId="1"/>
  </si>
  <si>
    <t>e③</t>
    <phoneticPr fontId="1"/>
  </si>
  <si>
    <t>b①</t>
    <phoneticPr fontId="1"/>
  </si>
  <si>
    <t>a②</t>
    <phoneticPr fontId="1"/>
  </si>
  <si>
    <t>d③</t>
    <phoneticPr fontId="1"/>
  </si>
  <si>
    <t>c④</t>
    <phoneticPr fontId="1"/>
  </si>
  <si>
    <t>c①</t>
    <phoneticPr fontId="1"/>
  </si>
  <si>
    <t>b②</t>
    <phoneticPr fontId="1"/>
  </si>
  <si>
    <t>a③</t>
    <phoneticPr fontId="1"/>
  </si>
  <si>
    <t>e②</t>
    <phoneticPr fontId="1"/>
  </si>
  <si>
    <t>a⑤</t>
    <phoneticPr fontId="1"/>
  </si>
  <si>
    <t>a⑥</t>
    <phoneticPr fontId="1"/>
  </si>
  <si>
    <t>b⑤</t>
    <phoneticPr fontId="1"/>
  </si>
  <si>
    <t>b⑥</t>
    <phoneticPr fontId="1"/>
  </si>
  <si>
    <t>c⑤</t>
    <phoneticPr fontId="1"/>
  </si>
  <si>
    <t>c⑥</t>
    <phoneticPr fontId="1"/>
  </si>
  <si>
    <t>d⑤</t>
    <phoneticPr fontId="1"/>
  </si>
  <si>
    <t>d⑥</t>
    <phoneticPr fontId="1"/>
  </si>
  <si>
    <t>a⑥</t>
    <phoneticPr fontId="72"/>
  </si>
  <si>
    <t>b⑤</t>
    <phoneticPr fontId="72"/>
  </si>
  <si>
    <t>c⑤</t>
    <phoneticPr fontId="72"/>
  </si>
  <si>
    <t>d⑤</t>
    <phoneticPr fontId="72"/>
  </si>
  <si>
    <t>ＦＡ①</t>
    <phoneticPr fontId="72"/>
  </si>
  <si>
    <t>ＦＣ②</t>
    <phoneticPr fontId="72"/>
  </si>
  <si>
    <t>ＦＡ③</t>
    <phoneticPr fontId="72"/>
  </si>
  <si>
    <t>ＦＢ①</t>
    <phoneticPr fontId="72"/>
  </si>
  <si>
    <t>ＦＢ③</t>
    <phoneticPr fontId="72"/>
  </si>
  <si>
    <t>ＦＣ①</t>
    <phoneticPr fontId="72"/>
  </si>
  <si>
    <t>ＦＡ①</t>
    <phoneticPr fontId="1"/>
  </si>
  <si>
    <t>ＦＡ③</t>
    <phoneticPr fontId="1"/>
  </si>
  <si>
    <t>ＦＡ②</t>
    <phoneticPr fontId="1"/>
  </si>
  <si>
    <t>ＦＢ①</t>
    <phoneticPr fontId="1"/>
  </si>
  <si>
    <t>fdア</t>
    <phoneticPr fontId="1"/>
  </si>
  <si>
    <t>fdイ</t>
    <phoneticPr fontId="1"/>
  </si>
  <si>
    <t>fdイ</t>
    <phoneticPr fontId="72"/>
  </si>
  <si>
    <t>fdウ</t>
    <phoneticPr fontId="72"/>
  </si>
  <si>
    <t>fcア</t>
    <phoneticPr fontId="72"/>
  </si>
  <si>
    <t>faウ</t>
    <phoneticPr fontId="1"/>
  </si>
  <si>
    <t>faア</t>
    <phoneticPr fontId="1"/>
  </si>
  <si>
    <t>faウ</t>
    <phoneticPr fontId="1"/>
  </si>
  <si>
    <t>faイ</t>
    <phoneticPr fontId="1"/>
  </si>
  <si>
    <t>fbア</t>
    <phoneticPr fontId="72"/>
  </si>
  <si>
    <t>fbア</t>
    <phoneticPr fontId="1"/>
  </si>
  <si>
    <t>fbウ</t>
    <phoneticPr fontId="1"/>
  </si>
  <si>
    <t>fbイ</t>
    <phoneticPr fontId="1"/>
  </si>
  <si>
    <t>fcア</t>
    <phoneticPr fontId="1"/>
  </si>
  <si>
    <t>fcウ</t>
    <phoneticPr fontId="1"/>
  </si>
  <si>
    <t>fcイ</t>
    <phoneticPr fontId="1"/>
  </si>
  <si>
    <t>fdウ</t>
    <phoneticPr fontId="1"/>
  </si>
  <si>
    <t>-</t>
    <phoneticPr fontId="72"/>
  </si>
  <si>
    <t>Ｆ3位</t>
    <rPh sb="2" eb="3">
      <t>イ</t>
    </rPh>
    <phoneticPr fontId="1"/>
  </si>
  <si>
    <t>Ｂ4位</t>
    <rPh sb="2" eb="3">
      <t>イ</t>
    </rPh>
    <phoneticPr fontId="1"/>
  </si>
  <si>
    <t>Ａ3位</t>
    <rPh sb="2" eb="3">
      <t>イ</t>
    </rPh>
    <phoneticPr fontId="1"/>
  </si>
  <si>
    <t>Ｄ3位</t>
    <rPh sb="2" eb="3">
      <t>イ</t>
    </rPh>
    <phoneticPr fontId="1"/>
  </si>
  <si>
    <t>Ｃ3位</t>
    <rPh sb="2" eb="3">
      <t>イ</t>
    </rPh>
    <phoneticPr fontId="1"/>
  </si>
  <si>
    <t>Ｂ3位</t>
    <rPh sb="2" eb="3">
      <t>イ</t>
    </rPh>
    <phoneticPr fontId="1"/>
  </si>
  <si>
    <t>Ｅ3位</t>
    <rPh sb="2" eb="3">
      <t>イ</t>
    </rPh>
    <phoneticPr fontId="1"/>
  </si>
  <si>
    <t>Ａ4位</t>
    <rPh sb="2" eb="3">
      <t>イ</t>
    </rPh>
    <phoneticPr fontId="1"/>
  </si>
  <si>
    <t>ＦＡ1位</t>
    <rPh sb="3" eb="4">
      <t>イ</t>
    </rPh>
    <phoneticPr fontId="1"/>
  </si>
  <si>
    <t>ＦＢ１位</t>
    <rPh sb="3" eb="4">
      <t>イ</t>
    </rPh>
    <phoneticPr fontId="1"/>
  </si>
  <si>
    <t>Ｅ１位</t>
    <rPh sb="2" eb="3">
      <t>イ</t>
    </rPh>
    <phoneticPr fontId="1"/>
  </si>
  <si>
    <t>Ｃ２位</t>
    <rPh sb="2" eb="3">
      <t>イ</t>
    </rPh>
    <phoneticPr fontId="1"/>
  </si>
  <si>
    <t>Ｄ２位</t>
    <rPh sb="2" eb="3">
      <t>イ</t>
    </rPh>
    <phoneticPr fontId="1"/>
  </si>
  <si>
    <t>Ａ２位</t>
    <rPh sb="2" eb="3">
      <t>イ</t>
    </rPh>
    <phoneticPr fontId="1"/>
  </si>
  <si>
    <t>Ｅ２位</t>
    <rPh sb="2" eb="3">
      <t>イ</t>
    </rPh>
    <phoneticPr fontId="1"/>
  </si>
  <si>
    <t>Ｆ１位</t>
    <rPh sb="2" eb="3">
      <t>イ</t>
    </rPh>
    <phoneticPr fontId="1"/>
  </si>
  <si>
    <t>Ａ１位</t>
    <rPh sb="2" eb="3">
      <t>イ</t>
    </rPh>
    <phoneticPr fontId="1"/>
  </si>
  <si>
    <t>Ｂ１位</t>
    <rPh sb="2" eb="3">
      <t>イ</t>
    </rPh>
    <phoneticPr fontId="1"/>
  </si>
  <si>
    <t>Ｃ１位</t>
    <rPh sb="2" eb="3">
      <t>イ</t>
    </rPh>
    <phoneticPr fontId="1"/>
  </si>
  <si>
    <t>Ｄ１位</t>
    <rPh sb="2" eb="3">
      <t>イ</t>
    </rPh>
    <phoneticPr fontId="1"/>
  </si>
  <si>
    <t>１の敗者</t>
    <rPh sb="2" eb="4">
      <t>ハイシャ</t>
    </rPh>
    <phoneticPr fontId="1"/>
  </si>
  <si>
    <t>２の敗者</t>
    <rPh sb="2" eb="4">
      <t>ハイシャ</t>
    </rPh>
    <phoneticPr fontId="1"/>
  </si>
  <si>
    <t>３の敗者</t>
    <rPh sb="2" eb="4">
      <t>ハイシャ</t>
    </rPh>
    <phoneticPr fontId="1"/>
  </si>
  <si>
    <t>４の敗者</t>
    <rPh sb="2" eb="4">
      <t>ハイシャ</t>
    </rPh>
    <phoneticPr fontId="1"/>
  </si>
  <si>
    <t>２の勝者</t>
    <rPh sb="2" eb="4">
      <t>ショウシャ</t>
    </rPh>
    <phoneticPr fontId="1"/>
  </si>
  <si>
    <t>４の勝者</t>
    <rPh sb="2" eb="4">
      <t>ショウシャ</t>
    </rPh>
    <phoneticPr fontId="1"/>
  </si>
  <si>
    <t>７の敗者</t>
    <rPh sb="2" eb="4">
      <t>ハイシャ</t>
    </rPh>
    <phoneticPr fontId="1"/>
  </si>
  <si>
    <t>９の敗者</t>
    <rPh sb="2" eb="4">
      <t>ハイシャ</t>
    </rPh>
    <phoneticPr fontId="1"/>
  </si>
  <si>
    <t>７の勝者</t>
    <rPh sb="2" eb="4">
      <t>ショウシャ</t>
    </rPh>
    <phoneticPr fontId="1"/>
  </si>
  <si>
    <t>９の勝者</t>
    <rPh sb="2" eb="4">
      <t>ショウシャ</t>
    </rPh>
    <phoneticPr fontId="1"/>
  </si>
  <si>
    <t>１３の勝者</t>
    <rPh sb="3" eb="5">
      <t>ショウシャ</t>
    </rPh>
    <phoneticPr fontId="1"/>
  </si>
  <si>
    <t>１の勝者</t>
    <rPh sb="2" eb="4">
      <t>ショウシャ</t>
    </rPh>
    <phoneticPr fontId="1"/>
  </si>
  <si>
    <t>３の勝者</t>
    <rPh sb="2" eb="4">
      <t>ショウシャ</t>
    </rPh>
    <phoneticPr fontId="1"/>
  </si>
  <si>
    <t>８の敗者</t>
    <rPh sb="2" eb="4">
      <t>ハイシャ</t>
    </rPh>
    <phoneticPr fontId="1"/>
  </si>
  <si>
    <t>１０の敗者</t>
    <rPh sb="3" eb="5">
      <t>ハイシャ</t>
    </rPh>
    <phoneticPr fontId="1"/>
  </si>
  <si>
    <t>８の勝者</t>
    <rPh sb="2" eb="4">
      <t>ショウシャ</t>
    </rPh>
    <phoneticPr fontId="1"/>
  </si>
  <si>
    <t>１０の勝者</t>
    <rPh sb="3" eb="5">
      <t>ショウシャ</t>
    </rPh>
    <phoneticPr fontId="1"/>
  </si>
  <si>
    <t>１４の勝者</t>
    <rPh sb="3" eb="5">
      <t>ショウシャ</t>
    </rPh>
    <phoneticPr fontId="1"/>
  </si>
  <si>
    <t>b2位</t>
    <rPh sb="2" eb="3">
      <t>イ</t>
    </rPh>
    <phoneticPr fontId="1"/>
  </si>
  <si>
    <t>a２位</t>
    <phoneticPr fontId="1"/>
  </si>
  <si>
    <t>あの勝者</t>
    <rPh sb="2" eb="4">
      <t>ショウシャ</t>
    </rPh>
    <phoneticPr fontId="1"/>
  </si>
  <si>
    <t>うの敗者</t>
    <rPh sb="2" eb="4">
      <t>ハイシャ</t>
    </rPh>
    <phoneticPr fontId="1"/>
  </si>
  <si>
    <t>いの敗者</t>
    <rPh sb="2" eb="4">
      <t>ハイシャ</t>
    </rPh>
    <phoneticPr fontId="1"/>
  </si>
  <si>
    <t>えの敗者</t>
    <rPh sb="2" eb="4">
      <t>ハイシャ</t>
    </rPh>
    <phoneticPr fontId="1"/>
  </si>
  <si>
    <t>うの勝者</t>
    <rPh sb="2" eb="4">
      <t>ショウシャ</t>
    </rPh>
    <phoneticPr fontId="1"/>
  </si>
  <si>
    <t>おの勝者</t>
    <rPh sb="2" eb="4">
      <t>ショウシャ</t>
    </rPh>
    <phoneticPr fontId="1"/>
  </si>
  <si>
    <t>この勝者</t>
    <rPh sb="2" eb="4">
      <t>ショウシャ</t>
    </rPh>
    <phoneticPr fontId="1"/>
  </si>
  <si>
    <t>いの勝者</t>
    <rPh sb="2" eb="4">
      <t>ショウシャ</t>
    </rPh>
    <phoneticPr fontId="1"/>
  </si>
  <si>
    <t>あの敗者</t>
    <rPh sb="2" eb="4">
      <t>ハイシャ</t>
    </rPh>
    <phoneticPr fontId="1"/>
  </si>
  <si>
    <t>かの敗者</t>
    <rPh sb="2" eb="4">
      <t>ハイシャ</t>
    </rPh>
    <phoneticPr fontId="1"/>
  </si>
  <si>
    <t>おの敗者</t>
    <rPh sb="2" eb="4">
      <t>ハイシャ</t>
    </rPh>
    <phoneticPr fontId="1"/>
  </si>
  <si>
    <t>えの勝者</t>
    <rPh sb="2" eb="4">
      <t>ショウシャ</t>
    </rPh>
    <phoneticPr fontId="1"/>
  </si>
  <si>
    <t>かの勝者</t>
    <rPh sb="2" eb="4">
      <t>ショウシャ</t>
    </rPh>
    <phoneticPr fontId="1"/>
  </si>
  <si>
    <t>さの勝者</t>
    <rPh sb="2" eb="4">
      <t>ショウシャ</t>
    </rPh>
    <phoneticPr fontId="1"/>
  </si>
  <si>
    <t>会場：玖珂総合公園人工芝グラウンド</t>
    <rPh sb="0" eb="2">
      <t>カイジョウ</t>
    </rPh>
    <rPh sb="3" eb="5">
      <t>クガ</t>
    </rPh>
    <phoneticPr fontId="1"/>
  </si>
  <si>
    <t>fcウ</t>
    <phoneticPr fontId="72"/>
  </si>
  <si>
    <t>く</t>
    <phoneticPr fontId="72"/>
  </si>
  <si>
    <t>お</t>
    <phoneticPr fontId="72"/>
  </si>
  <si>
    <t>faイ</t>
    <phoneticPr fontId="72"/>
  </si>
  <si>
    <t>平成29年</t>
    <phoneticPr fontId="1"/>
  </si>
  <si>
    <t>会    場 ： 玖珂総合公園人工芝グラウンド</t>
    <rPh sb="0" eb="6">
      <t>カイジョウ</t>
    </rPh>
    <phoneticPr fontId="1"/>
  </si>
  <si>
    <t>大会名 ： 第39回　全国スポーツ少年団ホッケー交流大会</t>
    <rPh sb="0" eb="2">
      <t>タイカイ</t>
    </rPh>
    <rPh sb="2" eb="3">
      <t>メイ</t>
    </rPh>
    <phoneticPr fontId="1"/>
  </si>
  <si>
    <t>Bコート</t>
    <phoneticPr fontId="1"/>
  </si>
  <si>
    <t>Aコート</t>
    <phoneticPr fontId="1"/>
  </si>
  <si>
    <t>Cコート</t>
    <phoneticPr fontId="1"/>
  </si>
  <si>
    <t>fcウ</t>
    <phoneticPr fontId="1"/>
  </si>
  <si>
    <t>a⑤</t>
    <phoneticPr fontId="72"/>
  </si>
  <si>
    <t>丹波・
瑞穂</t>
    <rPh sb="0" eb="2">
      <t>タンバ</t>
    </rPh>
    <rPh sb="4" eb="6">
      <t>ミズホ</t>
    </rPh>
    <phoneticPr fontId="72"/>
  </si>
  <si>
    <t>Ｂ１</t>
    <phoneticPr fontId="1"/>
  </si>
  <si>
    <t>Ｂ２</t>
    <phoneticPr fontId="72"/>
  </si>
  <si>
    <t>Echizen</t>
    <phoneticPr fontId="72"/>
  </si>
  <si>
    <t>Ｃ２</t>
    <phoneticPr fontId="72"/>
  </si>
  <si>
    <t>Ｄ１</t>
    <phoneticPr fontId="1"/>
  </si>
  <si>
    <t>Ｄ２</t>
    <phoneticPr fontId="72"/>
  </si>
  <si>
    <t>Ｅ１</t>
    <phoneticPr fontId="1"/>
  </si>
  <si>
    <t>Ｅ２</t>
    <phoneticPr fontId="72"/>
  </si>
  <si>
    <t>Ｆ１</t>
    <phoneticPr fontId="1"/>
  </si>
  <si>
    <t>Ｆ２</t>
    <phoneticPr fontId="72"/>
  </si>
  <si>
    <t>Ａ３</t>
    <phoneticPr fontId="1"/>
  </si>
  <si>
    <t>Ａ４</t>
    <phoneticPr fontId="72"/>
  </si>
  <si>
    <t>Ｂ３</t>
    <phoneticPr fontId="1"/>
  </si>
  <si>
    <t>男子予選</t>
    <phoneticPr fontId="72"/>
  </si>
  <si>
    <t>島根県</t>
    <phoneticPr fontId="72"/>
  </si>
  <si>
    <t>滋賀県</t>
    <phoneticPr fontId="72"/>
  </si>
  <si>
    <t>ａ３</t>
    <phoneticPr fontId="1"/>
  </si>
  <si>
    <t>ｂ３</t>
    <phoneticPr fontId="1"/>
  </si>
  <si>
    <t>ＫＵＧＡ</t>
    <phoneticPr fontId="72"/>
  </si>
  <si>
    <t>岩手県</t>
    <phoneticPr fontId="72"/>
  </si>
  <si>
    <t>広島県</t>
    <phoneticPr fontId="72"/>
  </si>
  <si>
    <t>山口県</t>
    <phoneticPr fontId="72"/>
  </si>
  <si>
    <t>ｃ３</t>
    <phoneticPr fontId="1"/>
  </si>
  <si>
    <t>d②</t>
    <phoneticPr fontId="72"/>
  </si>
  <si>
    <t>ｄ３</t>
    <phoneticPr fontId="1"/>
  </si>
  <si>
    <t>ＫＵＧＡ</t>
    <phoneticPr fontId="72"/>
  </si>
  <si>
    <t>Echizen</t>
    <phoneticPr fontId="72"/>
  </si>
  <si>
    <t>b④</t>
    <phoneticPr fontId="72"/>
  </si>
  <si>
    <t>ｂ４</t>
    <phoneticPr fontId="72"/>
  </si>
  <si>
    <t>c④</t>
    <phoneticPr fontId="72"/>
  </si>
  <si>
    <t>ｃ４</t>
    <phoneticPr fontId="72"/>
  </si>
  <si>
    <t>d④</t>
    <phoneticPr fontId="72"/>
  </si>
  <si>
    <t>ｄ１</t>
    <phoneticPr fontId="1"/>
  </si>
  <si>
    <t>ｄ４</t>
    <phoneticPr fontId="72"/>
  </si>
  <si>
    <t>はんのう</t>
    <phoneticPr fontId="72"/>
  </si>
  <si>
    <t>ｂ２</t>
    <phoneticPr fontId="1"/>
  </si>
  <si>
    <t>ｂ３</t>
    <phoneticPr fontId="72"/>
  </si>
  <si>
    <t>ＫＵＧＡ</t>
    <phoneticPr fontId="72"/>
  </si>
  <si>
    <t>ｃ２</t>
    <phoneticPr fontId="1"/>
  </si>
  <si>
    <t>ｃ３</t>
    <phoneticPr fontId="72"/>
  </si>
  <si>
    <t>ｄ２</t>
    <phoneticPr fontId="1"/>
  </si>
  <si>
    <t>ｄ３</t>
    <phoneticPr fontId="72"/>
  </si>
  <si>
    <t>ｅ２</t>
    <phoneticPr fontId="1"/>
  </si>
  <si>
    <t>ｅ３</t>
    <phoneticPr fontId="72"/>
  </si>
  <si>
    <t>ｄ１</t>
    <phoneticPr fontId="1"/>
  </si>
  <si>
    <t>ｄ４</t>
    <phoneticPr fontId="72"/>
  </si>
  <si>
    <t>ｃ１</t>
    <phoneticPr fontId="1"/>
  </si>
  <si>
    <t>ｃ４</t>
    <phoneticPr fontId="72"/>
  </si>
  <si>
    <t>ｂ１</t>
    <phoneticPr fontId="1"/>
  </si>
  <si>
    <t>ｂ４</t>
    <phoneticPr fontId="72"/>
  </si>
  <si>
    <t>Echizen</t>
    <phoneticPr fontId="72"/>
  </si>
  <si>
    <t>ａ１</t>
    <phoneticPr fontId="1"/>
  </si>
  <si>
    <t>a４</t>
    <phoneticPr fontId="72"/>
  </si>
  <si>
    <t>Ｂ３</t>
    <phoneticPr fontId="72"/>
  </si>
  <si>
    <t>Ｃ⑤</t>
    <phoneticPr fontId="72"/>
  </si>
  <si>
    <t>Ｃ１</t>
    <phoneticPr fontId="1"/>
  </si>
  <si>
    <t>Ａ⑥</t>
    <phoneticPr fontId="72"/>
  </si>
  <si>
    <t>Ａ４</t>
    <phoneticPr fontId="72"/>
  </si>
  <si>
    <t>Ｂ２</t>
    <phoneticPr fontId="1"/>
  </si>
  <si>
    <t>Ｂ４</t>
    <phoneticPr fontId="72"/>
  </si>
  <si>
    <t>Echizen</t>
    <phoneticPr fontId="72"/>
  </si>
  <si>
    <t>Ｃ２</t>
    <phoneticPr fontId="1"/>
  </si>
  <si>
    <t>Ｃ４</t>
    <phoneticPr fontId="72"/>
  </si>
  <si>
    <t>ｅ１</t>
    <phoneticPr fontId="1"/>
  </si>
  <si>
    <t>b⑥</t>
    <phoneticPr fontId="72"/>
  </si>
  <si>
    <t>c⑥</t>
    <phoneticPr fontId="72"/>
  </si>
  <si>
    <t>d⑥</t>
    <phoneticPr fontId="72"/>
  </si>
  <si>
    <t>ｄ３</t>
    <phoneticPr fontId="72"/>
  </si>
  <si>
    <t>ｄ２</t>
    <phoneticPr fontId="1"/>
  </si>
  <si>
    <t>ｃ２</t>
    <phoneticPr fontId="1"/>
  </si>
  <si>
    <t>はんのう</t>
    <phoneticPr fontId="72"/>
  </si>
  <si>
    <t>ｂ２</t>
    <phoneticPr fontId="1"/>
  </si>
  <si>
    <t>ａ２</t>
    <phoneticPr fontId="1"/>
  </si>
  <si>
    <t>ａ４</t>
    <phoneticPr fontId="72"/>
  </si>
  <si>
    <t>横田</t>
    <rPh sb="0" eb="2">
      <t>ヨコタ</t>
    </rPh>
    <phoneticPr fontId="72"/>
  </si>
  <si>
    <t>Ｃ３</t>
    <phoneticPr fontId="1"/>
  </si>
  <si>
    <t>Ｃ４</t>
    <phoneticPr fontId="72"/>
  </si>
  <si>
    <t>a④</t>
    <phoneticPr fontId="72"/>
  </si>
  <si>
    <t>ＦＡ②</t>
    <phoneticPr fontId="72"/>
  </si>
  <si>
    <t>あ</t>
    <phoneticPr fontId="72"/>
  </si>
  <si>
    <t>fcイ</t>
    <phoneticPr fontId="72"/>
  </si>
  <si>
    <t>か</t>
    <phoneticPr fontId="72"/>
  </si>
  <si>
    <t>え</t>
    <phoneticPr fontId="72"/>
  </si>
  <si>
    <t>fbウ</t>
    <phoneticPr fontId="72"/>
  </si>
  <si>
    <t>faウ</t>
    <phoneticPr fontId="72"/>
  </si>
  <si>
    <t>き</t>
    <phoneticPr fontId="72"/>
  </si>
  <si>
    <t>fbア</t>
    <phoneticPr fontId="1"/>
  </si>
  <si>
    <t>ＦＡ③</t>
    <phoneticPr fontId="1"/>
  </si>
  <si>
    <t>Ｃ4位</t>
    <phoneticPr fontId="1"/>
  </si>
  <si>
    <t>ＦＤ①</t>
    <phoneticPr fontId="1"/>
  </si>
  <si>
    <t>fcア</t>
    <phoneticPr fontId="1"/>
  </si>
  <si>
    <t>fcイ</t>
    <phoneticPr fontId="1"/>
  </si>
  <si>
    <t>ＦＡ②</t>
    <phoneticPr fontId="1"/>
  </si>
  <si>
    <t>fbイ</t>
    <phoneticPr fontId="1"/>
  </si>
  <si>
    <t>fbウ</t>
    <phoneticPr fontId="1"/>
  </si>
  <si>
    <t>faア</t>
    <phoneticPr fontId="1"/>
  </si>
  <si>
    <t>faイ</t>
    <phoneticPr fontId="1"/>
  </si>
  <si>
    <t>fb1位</t>
    <phoneticPr fontId="1"/>
  </si>
  <si>
    <t>fc1位</t>
    <phoneticPr fontId="1"/>
  </si>
  <si>
    <t>fdウ</t>
    <phoneticPr fontId="1"/>
  </si>
  <si>
    <t>男子決勝</t>
    <rPh sb="0" eb="2">
      <t>ダンシ</t>
    </rPh>
    <rPh sb="2" eb="4">
      <t>ケッショウ</t>
    </rPh>
    <phoneticPr fontId="1"/>
  </si>
  <si>
    <t>-</t>
    <phoneticPr fontId="72"/>
  </si>
  <si>
    <t>so</t>
    <phoneticPr fontId="72"/>
  </si>
  <si>
    <t>fdア</t>
    <phoneticPr fontId="1"/>
  </si>
  <si>
    <t>fdイ</t>
    <phoneticPr fontId="1"/>
  </si>
  <si>
    <t>平成２９年８月５日～８日</t>
    <rPh sb="8" eb="9">
      <t>ニチ</t>
    </rPh>
    <phoneticPr fontId="1"/>
  </si>
  <si>
    <t>b４位</t>
    <rPh sb="2" eb="3">
      <t>イ</t>
    </rPh>
    <phoneticPr fontId="1"/>
  </si>
  <si>
    <t>う</t>
    <phoneticPr fontId="72"/>
  </si>
  <si>
    <t>ｃ3位</t>
    <rPh sb="2" eb="3">
      <t>イ</t>
    </rPh>
    <phoneticPr fontId="1"/>
  </si>
  <si>
    <t>女子ｆ決勝リーグ</t>
    <rPh sb="0" eb="2">
      <t>ジョシ</t>
    </rPh>
    <rPh sb="3" eb="5">
      <t>ケッショウ</t>
    </rPh>
    <phoneticPr fontId="1"/>
  </si>
  <si>
    <t>ＦＣ1位</t>
    <rPh sb="3" eb="4">
      <t>イ</t>
    </rPh>
    <phoneticPr fontId="1"/>
  </si>
  <si>
    <t>う</t>
    <phoneticPr fontId="1"/>
  </si>
  <si>
    <t>faア</t>
    <phoneticPr fontId="72"/>
  </si>
  <si>
    <t>fdア</t>
    <phoneticPr fontId="72"/>
  </si>
  <si>
    <t>鳥取</t>
    <rPh sb="0" eb="2">
      <t>トットリ</t>
    </rPh>
    <phoneticPr fontId="72"/>
  </si>
  <si>
    <t>日光</t>
    <rPh sb="0" eb="2">
      <t>ニッコウ</t>
    </rPh>
    <phoneticPr fontId="72"/>
  </si>
  <si>
    <t>丹波・瑞穂</t>
    <rPh sb="0" eb="2">
      <t>タンバ</t>
    </rPh>
    <rPh sb="3" eb="5">
      <t>ミズホ</t>
    </rPh>
    <phoneticPr fontId="72"/>
  </si>
  <si>
    <t>女子ｆリーグ</t>
    <rPh sb="0" eb="2">
      <t>ジョシ</t>
    </rPh>
    <phoneticPr fontId="72"/>
  </si>
  <si>
    <t>a3位</t>
    <phoneticPr fontId="72"/>
  </si>
  <si>
    <t>-</t>
    <phoneticPr fontId="72"/>
  </si>
  <si>
    <t>fbイ</t>
    <phoneticPr fontId="72"/>
  </si>
  <si>
    <t>富山県</t>
    <phoneticPr fontId="72"/>
  </si>
  <si>
    <t>山口県</t>
    <rPh sb="0" eb="3">
      <t>ヤマグチケン</t>
    </rPh>
    <phoneticPr fontId="72"/>
  </si>
  <si>
    <t>丹波・瑞穂</t>
    <rPh sb="0" eb="2">
      <t>タンバ</t>
    </rPh>
    <rPh sb="3" eb="5">
      <t>ミズホ</t>
    </rPh>
    <phoneticPr fontId="72"/>
  </si>
  <si>
    <t>日光</t>
    <rPh sb="0" eb="2">
      <t>ニッコウ</t>
    </rPh>
    <phoneticPr fontId="72"/>
  </si>
  <si>
    <t>鳥取</t>
    <rPh sb="0" eb="2">
      <t>トットリ</t>
    </rPh>
    <phoneticPr fontId="72"/>
  </si>
  <si>
    <t>横田</t>
    <rPh sb="0" eb="2">
      <t>ヨコタ</t>
    </rPh>
    <phoneticPr fontId="72"/>
  </si>
  <si>
    <t>伊万里</t>
    <rPh sb="0" eb="3">
      <t>イマリ</t>
    </rPh>
    <phoneticPr fontId="72"/>
  </si>
  <si>
    <t>彦根</t>
    <phoneticPr fontId="72"/>
  </si>
  <si>
    <t>伊万里</t>
    <phoneticPr fontId="72"/>
  </si>
  <si>
    <t>鳥取</t>
    <rPh sb="0" eb="2">
      <t>トットリ</t>
    </rPh>
    <phoneticPr fontId="1"/>
  </si>
  <si>
    <t>水堀・沼宮内</t>
    <rPh sb="0" eb="1">
      <t>ミズ</t>
    </rPh>
    <rPh sb="1" eb="2">
      <t>ホリ</t>
    </rPh>
    <rPh sb="3" eb="4">
      <t>ヌマ</t>
    </rPh>
    <rPh sb="4" eb="5">
      <t>ミヤ</t>
    </rPh>
    <rPh sb="5" eb="6">
      <t>ナイ</t>
    </rPh>
    <phoneticPr fontId="72"/>
  </si>
  <si>
    <t>蟹谷</t>
    <rPh sb="0" eb="1">
      <t>カニ</t>
    </rPh>
    <rPh sb="1" eb="2">
      <t>ヤ</t>
    </rPh>
    <phoneticPr fontId="72"/>
  </si>
  <si>
    <t>第３９回全国スポーツ少年団ホッケー交流大会</t>
    <phoneticPr fontId="1"/>
  </si>
  <si>
    <t>第３９回全国スポーツ少年団ホッケー交流大会</t>
    <phoneticPr fontId="1"/>
  </si>
  <si>
    <t>第３９回全国スポーツ少年団ホッケー交流大会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</si>
</sst>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&quot;"/>
  </numFmts>
  <fonts count="9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0"/>
      <color rgb="FF000000"/>
      <name val="Arial"/>
      <family val="2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Ｐ明朝"/>
      <family val="1"/>
      <charset val="128"/>
    </font>
    <font>
      <sz val="26"/>
      <name val="ＭＳ ゴシック"/>
      <family val="3"/>
      <charset val="128"/>
    </font>
    <font>
      <sz val="22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u/>
      <sz val="18"/>
      <name val="ＭＳ ゴシック"/>
      <family val="3"/>
      <charset val="128"/>
    </font>
    <font>
      <u/>
      <sz val="16"/>
      <name val="ＭＳ ゴシック"/>
      <family val="3"/>
      <charset val="128"/>
    </font>
    <font>
      <u/>
      <sz val="12"/>
      <color indexed="8"/>
      <name val="ＭＳ ゴシック"/>
      <family val="3"/>
      <charset val="128"/>
    </font>
    <font>
      <u/>
      <sz val="12"/>
      <name val="ＭＳ ゴシック"/>
      <family val="3"/>
      <charset val="128"/>
    </font>
    <font>
      <sz val="24"/>
      <name val="ＭＳ ゴシック"/>
      <family val="3"/>
      <charset val="128"/>
    </font>
    <font>
      <sz val="24"/>
      <name val="HGS創英角ｺﾞｼｯｸUB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indexed="8"/>
      <name val="ＭＳ Ｐ明朝"/>
      <family val="1"/>
      <charset val="128"/>
    </font>
    <font>
      <b/>
      <sz val="11"/>
      <color theme="0"/>
      <name val="ＭＳ Ｐゴシック"/>
      <family val="3"/>
      <charset val="128"/>
    </font>
    <font>
      <sz val="24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20"/>
      <color theme="0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4"/>
      <name val="ＭＳ Ｐ明朝"/>
      <family val="1"/>
      <charset val="128"/>
    </font>
    <font>
      <sz val="20"/>
      <name val="ＭＳ Ｐ明朝"/>
      <family val="1"/>
      <charset val="128"/>
    </font>
    <font>
      <b/>
      <sz val="14"/>
      <color indexed="9"/>
      <name val="ＭＳ Ｐ明朝"/>
      <family val="1"/>
      <charset val="128"/>
    </font>
    <font>
      <sz val="18"/>
      <name val="ＭＳ Ｐ明朝"/>
      <family val="1"/>
      <charset val="128"/>
    </font>
    <font>
      <b/>
      <sz val="18"/>
      <name val="ＭＳ Ｐ明朝"/>
      <family val="1"/>
      <charset val="128"/>
    </font>
    <font>
      <sz val="24"/>
      <color indexed="8"/>
      <name val="ＭＳ Ｐ明朝"/>
      <family val="1"/>
      <charset val="128"/>
    </font>
    <font>
      <sz val="14"/>
      <color indexed="9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4"/>
      <color theme="0"/>
      <name val="ＭＳ Ｐ明朝"/>
      <family val="1"/>
      <charset val="128"/>
    </font>
    <font>
      <sz val="16"/>
      <color rgb="FF000000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79998168889431442"/>
        <bgColor indexed="64"/>
      </patternFill>
    </fill>
  </fills>
  <borders count="13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double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thick">
        <color rgb="FFFF0000"/>
      </right>
      <top style="thin">
        <color auto="1"/>
      </top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n">
        <color auto="1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hair">
        <color auto="1"/>
      </right>
      <top/>
      <bottom/>
      <diagonal/>
    </border>
    <border>
      <left style="thick">
        <color rgb="FFFF0000"/>
      </left>
      <right/>
      <top/>
      <bottom style="thin">
        <color auto="1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n">
        <color theme="1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</borders>
  <cellStyleXfs count="1420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176" fontId="23" fillId="0" borderId="0" applyFill="0" applyBorder="0" applyAlignment="0"/>
    <xf numFmtId="0" fontId="24" fillId="0" borderId="1" applyNumberFormat="0" applyAlignment="0" applyProtection="0">
      <alignment horizontal="left" vertical="center"/>
    </xf>
    <xf numFmtId="0" fontId="24" fillId="0" borderId="2">
      <alignment horizontal="left" vertical="center"/>
    </xf>
    <xf numFmtId="0" fontId="25" fillId="0" borderId="0"/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23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6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27" fillId="0" borderId="0"/>
    <xf numFmtId="0" fontId="22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>
      <alignment vertical="center"/>
    </xf>
    <xf numFmtId="0" fontId="10" fillId="0" borderId="0"/>
    <xf numFmtId="0" fontId="36" fillId="0" borderId="0"/>
    <xf numFmtId="0" fontId="10" fillId="0" borderId="0">
      <alignment vertical="center"/>
    </xf>
    <xf numFmtId="0" fontId="10" fillId="0" borderId="0">
      <alignment vertical="center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0">
      <alignment vertical="center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>
      <alignment vertical="center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>
      <alignment vertical="center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984">
    <xf numFmtId="0" fontId="0" fillId="0" borderId="0" xfId="0"/>
    <xf numFmtId="0" fontId="0" fillId="0" borderId="0" xfId="0" applyFont="1" applyProtection="1"/>
    <xf numFmtId="0" fontId="30" fillId="25" borderId="32" xfId="0" applyFont="1" applyFill="1" applyBorder="1" applyAlignment="1" applyProtection="1">
      <alignment horizontal="center" vertical="center"/>
    </xf>
    <xf numFmtId="0" fontId="0" fillId="26" borderId="32" xfId="0" applyFont="1" applyFill="1" applyBorder="1" applyAlignment="1" applyProtection="1">
      <alignment horizontal="center"/>
    </xf>
    <xf numFmtId="0" fontId="0" fillId="27" borderId="33" xfId="0" applyFont="1" applyFill="1" applyBorder="1" applyAlignment="1" applyProtection="1">
      <alignment horizontal="center"/>
    </xf>
    <xf numFmtId="49" fontId="0" fillId="25" borderId="32" xfId="0" applyNumberFormat="1" applyFont="1" applyFill="1" applyBorder="1" applyAlignment="1">
      <alignment horizontal="center" vertical="center" wrapText="1"/>
    </xf>
    <xf numFmtId="0" fontId="0" fillId="25" borderId="32" xfId="0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  <protection hidden="1"/>
    </xf>
    <xf numFmtId="49" fontId="33" fillId="0" borderId="46" xfId="0" applyNumberFormat="1" applyFont="1" applyFill="1" applyBorder="1" applyAlignment="1" applyProtection="1">
      <alignment horizontal="center" vertical="center"/>
      <protection hidden="1"/>
    </xf>
    <xf numFmtId="0" fontId="33" fillId="0" borderId="32" xfId="0" applyNumberFormat="1" applyFont="1" applyFill="1" applyBorder="1" applyAlignment="1" applyProtection="1">
      <alignment horizontal="center" vertical="center" shrinkToFit="1"/>
      <protection hidden="1"/>
    </xf>
    <xf numFmtId="0" fontId="33" fillId="28" borderId="46" xfId="0" applyNumberFormat="1" applyFont="1" applyFill="1" applyBorder="1" applyAlignment="1" applyProtection="1">
      <alignment horizontal="center" vertical="center"/>
      <protection locked="0" hidden="1"/>
    </xf>
    <xf numFmtId="0" fontId="33" fillId="29" borderId="46" xfId="0" applyNumberFormat="1" applyFont="1" applyFill="1" applyBorder="1" applyAlignment="1" applyProtection="1">
      <alignment horizontal="center" vertical="center"/>
      <protection locked="0" hidden="1"/>
    </xf>
    <xf numFmtId="0" fontId="33" fillId="0" borderId="46" xfId="0" applyNumberFormat="1" applyFont="1" applyFill="1" applyBorder="1" applyAlignment="1" applyProtection="1">
      <alignment horizontal="center" vertical="center" shrinkToFit="1"/>
      <protection hidden="1"/>
    </xf>
    <xf numFmtId="0" fontId="33" fillId="0" borderId="46" xfId="0" applyNumberFormat="1" applyFont="1" applyFill="1" applyBorder="1" applyAlignment="1" applyProtection="1">
      <alignment horizontal="center" vertical="center" shrinkToFit="1"/>
      <protection locked="0" hidden="1"/>
    </xf>
    <xf numFmtId="49" fontId="33" fillId="0" borderId="32" xfId="0" applyNumberFormat="1" applyFont="1" applyFill="1" applyBorder="1" applyAlignment="1" applyProtection="1">
      <alignment horizontal="center" vertical="center"/>
      <protection hidden="1"/>
    </xf>
    <xf numFmtId="0" fontId="33" fillId="0" borderId="32" xfId="0" applyNumberFormat="1" applyFont="1" applyFill="1" applyBorder="1" applyAlignment="1" applyProtection="1">
      <alignment horizontal="center" vertical="center"/>
      <protection hidden="1"/>
    </xf>
    <xf numFmtId="0" fontId="33" fillId="28" borderId="32" xfId="0" applyNumberFormat="1" applyFont="1" applyFill="1" applyBorder="1" applyAlignment="1" applyProtection="1">
      <alignment horizontal="center" vertical="center"/>
      <protection locked="0" hidden="1"/>
    </xf>
    <xf numFmtId="0" fontId="33" fillId="29" borderId="32" xfId="0" applyNumberFormat="1" applyFont="1" applyFill="1" applyBorder="1" applyAlignment="1" applyProtection="1">
      <alignment horizontal="center" vertical="center"/>
      <protection locked="0" hidden="1"/>
    </xf>
    <xf numFmtId="0" fontId="33" fillId="0" borderId="32" xfId="0" applyNumberFormat="1" applyFont="1" applyFill="1" applyBorder="1" applyAlignment="1" applyProtection="1">
      <alignment horizontal="center" vertical="center" shrinkToFit="1"/>
      <protection locked="0" hidden="1"/>
    </xf>
    <xf numFmtId="0" fontId="33" fillId="28" borderId="51" xfId="0" applyNumberFormat="1" applyFont="1" applyFill="1" applyBorder="1" applyAlignment="1" applyProtection="1">
      <alignment horizontal="center" vertical="center"/>
      <protection locked="0" hidden="1"/>
    </xf>
    <xf numFmtId="49" fontId="33" fillId="0" borderId="51" xfId="0" applyNumberFormat="1" applyFont="1" applyFill="1" applyBorder="1" applyAlignment="1" applyProtection="1">
      <alignment horizontal="center" vertical="center"/>
      <protection hidden="1"/>
    </xf>
    <xf numFmtId="0" fontId="33" fillId="29" borderId="51" xfId="0" applyNumberFormat="1" applyFont="1" applyFill="1" applyBorder="1" applyAlignment="1" applyProtection="1">
      <alignment horizontal="center" vertical="center"/>
      <protection locked="0" hidden="1"/>
    </xf>
    <xf numFmtId="0" fontId="33" fillId="0" borderId="51" xfId="0" applyNumberFormat="1" applyFont="1" applyFill="1" applyBorder="1" applyAlignment="1" applyProtection="1">
      <alignment horizontal="center" vertical="center" shrinkToFit="1"/>
      <protection locked="0" hidden="1"/>
    </xf>
    <xf numFmtId="0" fontId="33" fillId="0" borderId="51" xfId="0" applyNumberFormat="1" applyFont="1" applyFill="1" applyBorder="1" applyAlignment="1" applyProtection="1">
      <alignment horizontal="center" vertical="center" shrinkToFit="1"/>
      <protection hidden="1"/>
    </xf>
    <xf numFmtId="0" fontId="3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0" xfId="0" applyNumberFormat="1" applyFont="1" applyFill="1" applyBorder="1" applyAlignment="1" applyProtection="1">
      <alignment vertical="center" shrinkToFit="1"/>
      <protection locked="0"/>
    </xf>
    <xf numFmtId="0" fontId="33" fillId="0" borderId="0" xfId="0" applyNumberFormat="1" applyFont="1" applyFill="1" applyBorder="1" applyAlignment="1" applyProtection="1">
      <alignment vertical="center" shrinkToFit="1"/>
      <protection locked="0"/>
    </xf>
    <xf numFmtId="0" fontId="33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46" xfId="0" applyNumberFormat="1" applyFont="1" applyFill="1" applyBorder="1" applyAlignment="1" applyProtection="1">
      <alignment vertical="center" shrinkToFit="1"/>
      <protection locked="0"/>
    </xf>
    <xf numFmtId="0" fontId="33" fillId="0" borderId="48" xfId="0" applyNumberFormat="1" applyFont="1" applyFill="1" applyBorder="1" applyAlignment="1" applyProtection="1">
      <alignment vertical="center" shrinkToFit="1"/>
      <protection locked="0"/>
    </xf>
    <xf numFmtId="0" fontId="3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32" xfId="0" applyNumberFormat="1" applyFont="1" applyFill="1" applyBorder="1" applyAlignment="1" applyProtection="1">
      <alignment vertical="center" shrinkToFit="1"/>
      <protection locked="0"/>
    </xf>
    <xf numFmtId="0" fontId="33" fillId="0" borderId="50" xfId="0" applyNumberFormat="1" applyFont="1" applyFill="1" applyBorder="1" applyAlignment="1" applyProtection="1">
      <alignment vertical="center" shrinkToFit="1"/>
      <protection locked="0"/>
    </xf>
    <xf numFmtId="0" fontId="33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51" xfId="0" applyNumberFormat="1" applyFont="1" applyFill="1" applyBorder="1" applyAlignment="1" applyProtection="1">
      <alignment vertical="center" shrinkToFit="1"/>
      <protection locked="0"/>
    </xf>
    <xf numFmtId="0" fontId="33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0" xfId="0" applyNumberFormat="1" applyFont="1" applyFill="1" applyBorder="1" applyAlignment="1"/>
    <xf numFmtId="0" fontId="35" fillId="0" borderId="0" xfId="0" applyNumberFormat="1" applyFont="1" applyFill="1" applyBorder="1" applyAlignment="1">
      <alignment vertical="center" shrinkToFit="1"/>
    </xf>
    <xf numFmtId="0" fontId="28" fillId="0" borderId="32" xfId="0" applyNumberFormat="1" applyFont="1" applyFill="1" applyBorder="1" applyAlignment="1">
      <alignment vertical="center" shrinkToFit="1"/>
    </xf>
    <xf numFmtId="0" fontId="33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40" xfId="0" applyNumberFormat="1" applyFont="1" applyFill="1" applyBorder="1" applyAlignment="1" applyProtection="1">
      <alignment vertical="center" shrinkToFit="1"/>
      <protection locked="0"/>
    </xf>
    <xf numFmtId="0" fontId="33" fillId="0" borderId="56" xfId="0" applyNumberFormat="1" applyFont="1" applyFill="1" applyBorder="1" applyAlignment="1" applyProtection="1">
      <alignment vertical="center" shrinkToFit="1"/>
      <protection locked="0"/>
    </xf>
    <xf numFmtId="0" fontId="28" fillId="0" borderId="52" xfId="0" applyNumberFormat="1" applyFont="1" applyFill="1" applyBorder="1" applyAlignment="1">
      <alignment horizontal="left" vertical="center" shrinkToFit="1"/>
    </xf>
    <xf numFmtId="0" fontId="28" fillId="0" borderId="51" xfId="0" applyNumberFormat="1" applyFont="1" applyFill="1" applyBorder="1" applyAlignment="1">
      <alignment horizontal="center" vertical="center"/>
    </xf>
    <xf numFmtId="0" fontId="33" fillId="0" borderId="54" xfId="0" applyNumberFormat="1" applyFont="1" applyFill="1" applyBorder="1" applyAlignment="1" applyProtection="1">
      <alignment vertical="center" shrinkToFit="1"/>
      <protection locked="0"/>
    </xf>
    <xf numFmtId="0" fontId="33" fillId="28" borderId="32" xfId="0" applyNumberFormat="1" applyFont="1" applyFill="1" applyBorder="1" applyAlignment="1" applyProtection="1">
      <alignment horizontal="center" vertical="center"/>
      <protection hidden="1"/>
    </xf>
    <xf numFmtId="0" fontId="33" fillId="29" borderId="32" xfId="0" applyNumberFormat="1" applyFont="1" applyFill="1" applyBorder="1" applyAlignment="1" applyProtection="1">
      <alignment horizontal="center" vertical="center"/>
      <protection hidden="1"/>
    </xf>
    <xf numFmtId="0" fontId="33" fillId="0" borderId="37" xfId="0" applyNumberFormat="1" applyFont="1" applyFill="1" applyBorder="1" applyAlignment="1" applyProtection="1">
      <alignment vertical="center" shrinkToFit="1"/>
      <protection locked="0"/>
    </xf>
    <xf numFmtId="0" fontId="33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46" xfId="0" applyNumberFormat="1" applyFont="1" applyFill="1" applyBorder="1" applyAlignment="1" applyProtection="1">
      <alignment vertical="center" shrinkToFit="1"/>
      <protection hidden="1"/>
    </xf>
    <xf numFmtId="0" fontId="33" fillId="0" borderId="32" xfId="0" applyNumberFormat="1" applyFont="1" applyFill="1" applyBorder="1" applyAlignment="1" applyProtection="1">
      <alignment vertical="center" shrinkToFit="1"/>
      <protection hidden="1"/>
    </xf>
    <xf numFmtId="0" fontId="33" fillId="0" borderId="51" xfId="0" applyNumberFormat="1" applyFont="1" applyFill="1" applyBorder="1" applyAlignment="1" applyProtection="1">
      <alignment vertical="center" shrinkToFit="1"/>
      <protection hidden="1"/>
    </xf>
    <xf numFmtId="0" fontId="33" fillId="0" borderId="46" xfId="0" applyNumberFormat="1" applyFont="1" applyFill="1" applyBorder="1" applyAlignment="1" applyProtection="1">
      <alignment vertical="center"/>
      <protection hidden="1"/>
    </xf>
    <xf numFmtId="0" fontId="33" fillId="0" borderId="32" xfId="0" applyNumberFormat="1" applyFont="1" applyFill="1" applyBorder="1" applyAlignment="1" applyProtection="1">
      <alignment vertical="center"/>
      <protection hidden="1"/>
    </xf>
    <xf numFmtId="0" fontId="33" fillId="0" borderId="51" xfId="0" applyNumberFormat="1" applyFont="1" applyFill="1" applyBorder="1" applyAlignment="1" applyProtection="1">
      <alignment vertical="center"/>
      <protection hidden="1"/>
    </xf>
    <xf numFmtId="0" fontId="33" fillId="0" borderId="48" xfId="0" applyNumberFormat="1" applyFont="1" applyFill="1" applyBorder="1" applyAlignment="1" applyProtection="1">
      <alignment vertical="center" shrinkToFit="1"/>
      <protection hidden="1"/>
    </xf>
    <xf numFmtId="0" fontId="33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66" xfId="0" applyNumberFormat="1" applyFont="1" applyFill="1" applyBorder="1" applyAlignment="1" applyProtection="1">
      <alignment vertical="center" shrinkToFit="1"/>
      <protection locked="0"/>
    </xf>
    <xf numFmtId="0" fontId="33" fillId="0" borderId="35" xfId="0" applyNumberFormat="1" applyFont="1" applyFill="1" applyBorder="1" applyAlignment="1" applyProtection="1">
      <alignment vertical="center" shrinkToFit="1"/>
      <protection locked="0"/>
    </xf>
    <xf numFmtId="0" fontId="33" fillId="0" borderId="33" xfId="0" applyNumberFormat="1" applyFont="1" applyFill="1" applyBorder="1" applyAlignment="1" applyProtection="1">
      <alignment vertical="center" shrinkToFit="1"/>
      <protection locked="0"/>
    </xf>
    <xf numFmtId="0" fontId="28" fillId="0" borderId="0" xfId="0" applyFont="1" applyFill="1"/>
    <xf numFmtId="56" fontId="33" fillId="0" borderId="0" xfId="0" applyNumberFormat="1" applyFont="1" applyFill="1" applyBorder="1" applyAlignment="1" applyProtection="1">
      <alignment vertical="center" shrinkToFit="1"/>
      <protection hidden="1"/>
    </xf>
    <xf numFmtId="0" fontId="33" fillId="0" borderId="50" xfId="0" applyNumberFormat="1" applyFont="1" applyFill="1" applyBorder="1" applyAlignment="1" applyProtection="1">
      <alignment vertical="center" shrinkToFit="1"/>
      <protection hidden="1"/>
    </xf>
    <xf numFmtId="0" fontId="33" fillId="0" borderId="54" xfId="0" applyNumberFormat="1" applyFont="1" applyFill="1" applyBorder="1" applyAlignment="1" applyProtection="1">
      <alignment vertical="center" shrinkToFit="1"/>
      <protection hidden="1"/>
    </xf>
    <xf numFmtId="0" fontId="33" fillId="0" borderId="68" xfId="0" applyNumberFormat="1" applyFont="1" applyFill="1" applyBorder="1" applyAlignment="1" applyProtection="1">
      <alignment horizontal="center" vertical="center"/>
      <protection hidden="1"/>
    </xf>
    <xf numFmtId="49" fontId="33" fillId="0" borderId="68" xfId="0" applyNumberFormat="1" applyFont="1" applyFill="1" applyBorder="1" applyAlignment="1" applyProtection="1">
      <alignment horizontal="center" vertical="center"/>
      <protection hidden="1"/>
    </xf>
    <xf numFmtId="0" fontId="33" fillId="28" borderId="68" xfId="0" applyNumberFormat="1" applyFont="1" applyFill="1" applyBorder="1" applyAlignment="1" applyProtection="1">
      <alignment horizontal="center" vertical="center"/>
      <protection hidden="1"/>
    </xf>
    <xf numFmtId="0" fontId="33" fillId="29" borderId="68" xfId="0" applyNumberFormat="1" applyFont="1" applyFill="1" applyBorder="1" applyAlignment="1" applyProtection="1">
      <alignment horizontal="center" vertical="center"/>
      <protection hidden="1"/>
    </xf>
    <xf numFmtId="0" fontId="33" fillId="0" borderId="68" xfId="0" applyNumberFormat="1" applyFont="1" applyFill="1" applyBorder="1" applyAlignment="1" applyProtection="1">
      <alignment horizontal="center" vertical="center" shrinkToFit="1"/>
      <protection hidden="1"/>
    </xf>
    <xf numFmtId="0" fontId="33" fillId="24" borderId="69" xfId="0" applyNumberFormat="1" applyFont="1" applyFill="1" applyBorder="1" applyAlignment="1" applyProtection="1">
      <alignment horizontal="center" vertical="center"/>
      <protection hidden="1"/>
    </xf>
    <xf numFmtId="56" fontId="33" fillId="0" borderId="46" xfId="0" applyNumberFormat="1" applyFont="1" applyFill="1" applyBorder="1" applyAlignment="1" applyProtection="1">
      <alignment vertical="center" shrinkToFit="1"/>
      <protection hidden="1"/>
    </xf>
    <xf numFmtId="56" fontId="33" fillId="0" borderId="32" xfId="0" applyNumberFormat="1" applyFont="1" applyFill="1" applyBorder="1" applyAlignment="1" applyProtection="1">
      <alignment vertical="center" shrinkToFit="1"/>
      <protection hidden="1"/>
    </xf>
    <xf numFmtId="56" fontId="33" fillId="0" borderId="51" xfId="0" applyNumberFormat="1" applyFont="1" applyFill="1" applyBorder="1" applyAlignment="1" applyProtection="1">
      <alignment vertical="center" shrinkToFit="1"/>
      <protection hidden="1"/>
    </xf>
    <xf numFmtId="0" fontId="33" fillId="0" borderId="34" xfId="0" applyNumberFormat="1" applyFont="1" applyFill="1" applyBorder="1" applyAlignment="1" applyProtection="1">
      <alignment horizontal="center" vertical="center" shrinkToFit="1"/>
      <protection hidden="1"/>
    </xf>
    <xf numFmtId="0" fontId="33" fillId="0" borderId="47" xfId="0" applyNumberFormat="1" applyFont="1" applyFill="1" applyBorder="1" applyAlignment="1" applyProtection="1">
      <alignment vertical="center" shrinkToFit="1"/>
      <protection hidden="1"/>
    </xf>
    <xf numFmtId="0" fontId="33" fillId="0" borderId="49" xfId="0" applyNumberFormat="1" applyFont="1" applyFill="1" applyBorder="1" applyAlignment="1" applyProtection="1">
      <alignment vertical="center" shrinkToFit="1"/>
      <protection hidden="1"/>
    </xf>
    <xf numFmtId="0" fontId="33" fillId="0" borderId="49" xfId="0" applyNumberFormat="1" applyFont="1" applyFill="1" applyBorder="1" applyAlignment="1" applyProtection="1">
      <alignment vertical="center"/>
      <protection hidden="1"/>
    </xf>
    <xf numFmtId="0" fontId="33" fillId="0" borderId="47" xfId="0" applyNumberFormat="1" applyFont="1" applyFill="1" applyBorder="1" applyAlignment="1" applyProtection="1">
      <alignment vertical="center"/>
      <protection hidden="1"/>
    </xf>
    <xf numFmtId="0" fontId="33" fillId="0" borderId="53" xfId="0" applyNumberFormat="1" applyFont="1" applyFill="1" applyBorder="1" applyAlignment="1" applyProtection="1">
      <alignment vertical="center"/>
      <protection hidden="1"/>
    </xf>
    <xf numFmtId="0" fontId="28" fillId="0" borderId="0" xfId="0" applyFont="1"/>
    <xf numFmtId="0" fontId="26" fillId="0" borderId="0" xfId="0" applyFont="1" applyAlignment="1" applyProtection="1"/>
    <xf numFmtId="0" fontId="3" fillId="0" borderId="0" xfId="0" applyFont="1" applyAlignment="1" applyProtection="1"/>
    <xf numFmtId="0" fontId="0" fillId="0" borderId="0" xfId="0" applyFont="1" applyAlignment="1" applyProtection="1"/>
    <xf numFmtId="0" fontId="10" fillId="0" borderId="0" xfId="906">
      <alignment vertical="center"/>
    </xf>
    <xf numFmtId="0" fontId="10" fillId="0" borderId="0" xfId="907" applyBorder="1">
      <alignment vertical="center"/>
    </xf>
    <xf numFmtId="0" fontId="64" fillId="0" borderId="0" xfId="907" applyFont="1" applyFill="1" applyBorder="1" applyAlignment="1">
      <alignment vertical="center"/>
    </xf>
    <xf numFmtId="0" fontId="10" fillId="0" borderId="0" xfId="907" applyBorder="1" applyAlignment="1">
      <alignment vertical="center"/>
    </xf>
    <xf numFmtId="0" fontId="10" fillId="0" borderId="0" xfId="907" applyFill="1" applyBorder="1" applyAlignment="1">
      <alignment vertical="center" shrinkToFit="1"/>
    </xf>
    <xf numFmtId="0" fontId="10" fillId="0" borderId="0" xfId="907" applyFill="1" applyBorder="1" applyAlignment="1">
      <alignment horizontal="center" vertical="center" shrinkToFit="1"/>
    </xf>
    <xf numFmtId="0" fontId="10" fillId="0" borderId="0" xfId="907" applyFill="1" applyBorder="1">
      <alignment vertical="center"/>
    </xf>
    <xf numFmtId="0" fontId="10" fillId="0" borderId="0" xfId="907" applyBorder="1" applyAlignment="1">
      <alignment vertical="center" shrinkToFit="1"/>
    </xf>
    <xf numFmtId="0" fontId="10" fillId="0" borderId="0" xfId="907" applyBorder="1" applyAlignment="1">
      <alignment horizontal="center" vertical="center" shrinkToFit="1"/>
    </xf>
    <xf numFmtId="0" fontId="58" fillId="0" borderId="0" xfId="908" applyFont="1" applyAlignment="1">
      <alignment vertical="center"/>
    </xf>
    <xf numFmtId="0" fontId="57" fillId="0" borderId="0" xfId="908" applyFont="1" applyAlignment="1">
      <alignment vertical="center"/>
    </xf>
    <xf numFmtId="0" fontId="10" fillId="0" borderId="0" xfId="908">
      <alignment vertical="center"/>
    </xf>
    <xf numFmtId="0" fontId="59" fillId="0" borderId="0" xfId="908" applyFont="1" applyAlignment="1">
      <alignment vertical="center"/>
    </xf>
    <xf numFmtId="0" fontId="59" fillId="0" borderId="0" xfId="908" applyFont="1" applyAlignment="1">
      <alignment vertical="center" shrinkToFit="1"/>
    </xf>
    <xf numFmtId="0" fontId="0" fillId="0" borderId="0" xfId="908" applyFont="1" applyAlignment="1">
      <alignment horizontal="left" vertical="center"/>
    </xf>
    <xf numFmtId="0" fontId="58" fillId="0" borderId="0" xfId="908" applyFont="1" applyBorder="1" applyAlignment="1">
      <alignment vertical="center"/>
    </xf>
    <xf numFmtId="0" fontId="59" fillId="0" borderId="0" xfId="908" applyFont="1" applyAlignment="1">
      <alignment horizontal="left" vertical="center"/>
    </xf>
    <xf numFmtId="0" fontId="59" fillId="0" borderId="0" xfId="908" applyFont="1" applyBorder="1" applyAlignment="1">
      <alignment vertical="center" shrinkToFit="1"/>
    </xf>
    <xf numFmtId="0" fontId="58" fillId="0" borderId="0" xfId="908" applyFont="1" applyBorder="1" applyAlignment="1">
      <alignment vertical="center" shrinkToFit="1"/>
    </xf>
    <xf numFmtId="0" fontId="57" fillId="0" borderId="0" xfId="908" applyFont="1" applyBorder="1" applyAlignment="1">
      <alignment vertical="top"/>
    </xf>
    <xf numFmtId="0" fontId="57" fillId="0" borderId="15" xfId="908" applyFont="1" applyBorder="1" applyAlignment="1">
      <alignment horizontal="center" vertical="top"/>
    </xf>
    <xf numFmtId="0" fontId="57" fillId="0" borderId="16" xfId="908" applyFont="1" applyBorder="1" applyAlignment="1">
      <alignment horizontal="center" vertical="top"/>
    </xf>
    <xf numFmtId="0" fontId="57" fillId="0" borderId="81" xfId="908" applyFont="1" applyBorder="1" applyAlignment="1">
      <alignment horizontal="center" vertical="top"/>
    </xf>
    <xf numFmtId="0" fontId="57" fillId="0" borderId="17" xfId="908" applyFont="1" applyBorder="1" applyAlignment="1">
      <alignment horizontal="center" vertical="center"/>
    </xf>
    <xf numFmtId="0" fontId="57" fillId="0" borderId="12" xfId="908" applyFont="1" applyBorder="1" applyAlignment="1">
      <alignment horizontal="center" vertical="center"/>
    </xf>
    <xf numFmtId="0" fontId="57" fillId="0" borderId="13" xfId="908" applyFont="1" applyBorder="1" applyAlignment="1">
      <alignment horizontal="center" vertical="center"/>
    </xf>
    <xf numFmtId="0" fontId="57" fillId="0" borderId="0" xfId="908" applyFont="1" applyBorder="1" applyAlignment="1">
      <alignment horizontal="right" vertical="top"/>
    </xf>
    <xf numFmtId="0" fontId="57" fillId="0" borderId="0" xfId="908" applyFont="1" applyBorder="1" applyAlignment="1">
      <alignment horizontal="left" vertical="top"/>
    </xf>
    <xf numFmtId="0" fontId="57" fillId="0" borderId="90" xfId="908" applyFont="1" applyBorder="1" applyAlignment="1">
      <alignment horizontal="center" vertical="center"/>
    </xf>
    <xf numFmtId="0" fontId="57" fillId="0" borderId="19" xfId="908" applyFont="1" applyBorder="1" applyAlignment="1">
      <alignment horizontal="center" vertical="center"/>
    </xf>
    <xf numFmtId="0" fontId="57" fillId="0" borderId="76" xfId="908" applyFont="1" applyBorder="1" applyAlignment="1">
      <alignment horizontal="center" vertical="center"/>
    </xf>
    <xf numFmtId="0" fontId="57" fillId="0" borderId="0" xfId="908" applyFont="1" applyBorder="1" applyAlignment="1">
      <alignment horizontal="center" vertical="top"/>
    </xf>
    <xf numFmtId="0" fontId="46" fillId="0" borderId="0" xfId="908" applyFont="1" applyBorder="1" applyAlignment="1">
      <alignment horizontal="center" vertical="center" shrinkToFit="1"/>
    </xf>
    <xf numFmtId="0" fontId="61" fillId="0" borderId="0" xfId="908" applyFont="1" applyBorder="1" applyAlignment="1">
      <alignment horizontal="center" vertical="center" shrinkToFit="1"/>
    </xf>
    <xf numFmtId="0" fontId="0" fillId="0" borderId="0" xfId="908" applyFont="1" applyAlignment="1">
      <alignment horizontal="center" vertical="center"/>
    </xf>
    <xf numFmtId="0" fontId="59" fillId="0" borderId="0" xfId="908" applyFont="1" applyAlignment="1">
      <alignment horizontal="center" vertical="center"/>
    </xf>
    <xf numFmtId="0" fontId="62" fillId="0" borderId="0" xfId="908" applyFont="1" applyAlignment="1">
      <alignment horizontal="center" vertical="top"/>
    </xf>
    <xf numFmtId="0" fontId="57" fillId="0" borderId="0" xfId="908" applyFont="1" applyBorder="1" applyAlignment="1">
      <alignment vertical="center"/>
    </xf>
    <xf numFmtId="0" fontId="63" fillId="0" borderId="0" xfId="908" applyFont="1" applyAlignment="1">
      <alignment horizontal="left" vertical="center"/>
    </xf>
    <xf numFmtId="0" fontId="33" fillId="0" borderId="98" xfId="0" applyNumberFormat="1" applyFont="1" applyFill="1" applyBorder="1" applyAlignment="1" applyProtection="1">
      <alignment horizontal="center" vertical="center"/>
      <protection hidden="1"/>
    </xf>
    <xf numFmtId="0" fontId="33" fillId="0" borderId="55" xfId="0" applyNumberFormat="1" applyFont="1" applyFill="1" applyBorder="1" applyAlignment="1" applyProtection="1">
      <alignment horizontal="center" vertical="center" shrinkToFit="1"/>
      <protection hidden="1"/>
    </xf>
    <xf numFmtId="0" fontId="33" fillId="0" borderId="52" xfId="0" applyNumberFormat="1" applyFont="1" applyFill="1" applyBorder="1" applyAlignment="1" applyProtection="1">
      <alignment horizontal="center" vertical="center" shrinkToFit="1"/>
      <protection hidden="1"/>
    </xf>
    <xf numFmtId="0" fontId="33" fillId="0" borderId="99" xfId="0" applyNumberFormat="1" applyFont="1" applyFill="1" applyBorder="1" applyAlignment="1" applyProtection="1">
      <alignment horizontal="center" vertical="center" shrinkToFit="1"/>
      <protection hidden="1"/>
    </xf>
    <xf numFmtId="0" fontId="33" fillId="0" borderId="100" xfId="0" applyNumberFormat="1" applyFont="1" applyFill="1" applyBorder="1" applyAlignment="1" applyProtection="1">
      <alignment horizontal="center" vertical="center" shrinkToFit="1"/>
      <protection hidden="1"/>
    </xf>
    <xf numFmtId="0" fontId="33" fillId="0" borderId="101" xfId="0" applyNumberFormat="1" applyFont="1" applyFill="1" applyBorder="1" applyAlignment="1" applyProtection="1">
      <alignment horizontal="center" vertical="center" shrinkToFit="1"/>
      <protection locked="0" hidden="1"/>
    </xf>
    <xf numFmtId="0" fontId="33" fillId="0" borderId="102" xfId="0" applyNumberFormat="1" applyFont="1" applyFill="1" applyBorder="1" applyAlignment="1" applyProtection="1">
      <alignment horizontal="center" vertical="center" shrinkToFit="1"/>
      <protection locked="0" hidden="1"/>
    </xf>
    <xf numFmtId="0" fontId="33" fillId="0" borderId="103" xfId="0" applyNumberFormat="1" applyFont="1" applyFill="1" applyBorder="1" applyAlignment="1" applyProtection="1">
      <alignment horizontal="center" vertical="center" shrinkToFit="1"/>
      <protection locked="0" hidden="1"/>
    </xf>
    <xf numFmtId="0" fontId="33" fillId="0" borderId="104" xfId="0" applyNumberFormat="1" applyFont="1" applyFill="1" applyBorder="1" applyAlignment="1" applyProtection="1">
      <alignment horizontal="center" vertical="center" shrinkToFit="1"/>
      <protection locked="0" hidden="1"/>
    </xf>
    <xf numFmtId="0" fontId="33" fillId="0" borderId="105" xfId="0" applyNumberFormat="1" applyFont="1" applyFill="1" applyBorder="1" applyAlignment="1" applyProtection="1">
      <alignment horizontal="center" vertical="center" shrinkToFit="1"/>
      <protection locked="0" hidden="1"/>
    </xf>
    <xf numFmtId="0" fontId="33" fillId="0" borderId="106" xfId="0" applyNumberFormat="1" applyFont="1" applyFill="1" applyBorder="1" applyAlignment="1" applyProtection="1">
      <alignment horizontal="center" vertical="center" shrinkToFit="1"/>
      <protection locked="0" hidden="1"/>
    </xf>
    <xf numFmtId="0" fontId="33" fillId="0" borderId="104" xfId="0" applyNumberFormat="1" applyFont="1" applyFill="1" applyBorder="1" applyAlignment="1" applyProtection="1">
      <alignment horizontal="center" vertical="center" shrinkToFit="1"/>
      <protection hidden="1"/>
    </xf>
    <xf numFmtId="0" fontId="33" fillId="0" borderId="106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0" xfId="906" applyAlignment="1">
      <alignment horizontal="center" vertical="center"/>
    </xf>
    <xf numFmtId="0" fontId="10" fillId="0" borderId="32" xfId="906" applyBorder="1" applyAlignment="1">
      <alignment horizontal="center" vertical="center"/>
    </xf>
    <xf numFmtId="0" fontId="10" fillId="0" borderId="0" xfId="906" applyBorder="1" applyAlignment="1">
      <alignment horizontal="center" vertical="center"/>
    </xf>
    <xf numFmtId="0" fontId="0" fillId="0" borderId="40" xfId="906" applyFont="1" applyBorder="1" applyAlignment="1">
      <alignment horizontal="center" vertical="center"/>
    </xf>
    <xf numFmtId="0" fontId="10" fillId="0" borderId="46" xfId="906" applyBorder="1" applyAlignment="1">
      <alignment horizontal="center" vertical="center"/>
    </xf>
    <xf numFmtId="0" fontId="10" fillId="0" borderId="48" xfId="906" applyBorder="1" applyAlignment="1">
      <alignment horizontal="center" vertical="center"/>
    </xf>
    <xf numFmtId="0" fontId="10" fillId="0" borderId="50" xfId="906" applyBorder="1" applyAlignment="1">
      <alignment horizontal="center" vertical="center"/>
    </xf>
    <xf numFmtId="0" fontId="10" fillId="0" borderId="51" xfId="906" applyBorder="1" applyAlignment="1">
      <alignment horizontal="center" vertical="center"/>
    </xf>
    <xf numFmtId="0" fontId="10" fillId="0" borderId="54" xfId="906" applyBorder="1" applyAlignment="1">
      <alignment horizontal="center" vertical="center"/>
    </xf>
    <xf numFmtId="0" fontId="57" fillId="0" borderId="79" xfId="908" applyFont="1" applyBorder="1" applyAlignment="1">
      <alignment horizontal="right" vertical="center" shrinkToFit="1"/>
    </xf>
    <xf numFmtId="0" fontId="58" fillId="0" borderId="0" xfId="908" applyFont="1" applyBorder="1" applyAlignment="1">
      <alignment horizontal="center" vertical="center"/>
    </xf>
    <xf numFmtId="0" fontId="57" fillId="0" borderId="75" xfId="908" applyFont="1" applyBorder="1" applyAlignment="1">
      <alignment horizontal="right" vertical="center" shrinkToFit="1"/>
    </xf>
    <xf numFmtId="0" fontId="57" fillId="0" borderId="0" xfId="908" applyFont="1" applyBorder="1" applyAlignment="1">
      <alignment horizontal="center" vertical="center"/>
    </xf>
    <xf numFmtId="0" fontId="66" fillId="0" borderId="0" xfId="619" applyFont="1" applyAlignment="1">
      <alignment vertical="center" shrinkToFit="1"/>
    </xf>
    <xf numFmtId="0" fontId="10" fillId="0" borderId="24" xfId="619" applyFont="1" applyBorder="1" applyAlignment="1">
      <alignment vertical="center" shrinkToFit="1"/>
    </xf>
    <xf numFmtId="0" fontId="10" fillId="0" borderId="0" xfId="50" applyFont="1" applyAlignment="1">
      <alignment horizontal="center" vertical="center" shrinkToFit="1"/>
    </xf>
    <xf numFmtId="0" fontId="66" fillId="0" borderId="0" xfId="50" applyFont="1" applyAlignment="1">
      <alignment vertical="center" shrinkToFit="1"/>
    </xf>
    <xf numFmtId="0" fontId="66" fillId="0" borderId="0" xfId="50" applyFont="1" applyAlignment="1">
      <alignment horizontal="left" vertical="center" shrinkToFit="1"/>
    </xf>
    <xf numFmtId="0" fontId="66" fillId="0" borderId="0" xfId="50" applyFont="1" applyAlignment="1">
      <alignment horizontal="center" vertical="center" shrinkToFit="1"/>
    </xf>
    <xf numFmtId="0" fontId="66" fillId="0" borderId="0" xfId="50" applyFont="1" applyFill="1" applyAlignment="1">
      <alignment horizontal="center" vertical="center" shrinkToFit="1"/>
    </xf>
    <xf numFmtId="0" fontId="66" fillId="0" borderId="0" xfId="50" applyFont="1" applyFill="1" applyAlignment="1">
      <alignment horizontal="left" vertical="center" shrinkToFit="1"/>
    </xf>
    <xf numFmtId="0" fontId="67" fillId="0" borderId="0" xfId="50" applyFont="1" applyFill="1" applyAlignment="1">
      <alignment horizontal="center" vertical="center" shrinkToFit="1"/>
    </xf>
    <xf numFmtId="0" fontId="57" fillId="0" borderId="26" xfId="50" applyFont="1" applyFill="1" applyBorder="1" applyAlignment="1" applyProtection="1">
      <alignment horizontal="center" vertical="center" shrinkToFit="1"/>
    </xf>
    <xf numFmtId="56" fontId="57" fillId="0" borderId="0" xfId="50" applyNumberFormat="1" applyFont="1" applyFill="1" applyBorder="1" applyAlignment="1" applyProtection="1">
      <alignment horizontal="center" vertical="center" shrinkToFit="1"/>
    </xf>
    <xf numFmtId="0" fontId="57" fillId="0" borderId="17" xfId="50" applyNumberFormat="1" applyFont="1" applyFill="1" applyBorder="1" applyAlignment="1" applyProtection="1">
      <alignment horizontal="center" vertical="center" shrinkToFit="1"/>
    </xf>
    <xf numFmtId="0" fontId="68" fillId="0" borderId="0" xfId="619" applyFont="1" applyBorder="1" applyAlignment="1">
      <alignment vertical="center" shrinkToFit="1"/>
    </xf>
    <xf numFmtId="0" fontId="57" fillId="0" borderId="90" xfId="50" applyFont="1" applyFill="1" applyBorder="1" applyAlignment="1" applyProtection="1">
      <alignment horizontal="center" vertical="center" shrinkToFit="1"/>
    </xf>
    <xf numFmtId="56" fontId="57" fillId="0" borderId="19" xfId="50" applyNumberFormat="1" applyFont="1" applyFill="1" applyBorder="1" applyAlignment="1" applyProtection="1">
      <alignment horizontal="center" vertical="center" shrinkToFit="1"/>
    </xf>
    <xf numFmtId="0" fontId="57" fillId="0" borderId="76" xfId="50" applyNumberFormat="1" applyFont="1" applyFill="1" applyBorder="1" applyAlignment="1" applyProtection="1">
      <alignment horizontal="center" vertical="center" shrinkToFit="1"/>
    </xf>
    <xf numFmtId="0" fontId="33" fillId="0" borderId="41" xfId="0" applyNumberFormat="1" applyFont="1" applyFill="1" applyBorder="1" applyAlignment="1" applyProtection="1">
      <alignment horizontal="center" vertical="center" shrinkToFit="1"/>
      <protection hidden="1"/>
    </xf>
    <xf numFmtId="0" fontId="33" fillId="28" borderId="41" xfId="0" applyNumberFormat="1" applyFont="1" applyFill="1" applyBorder="1" applyAlignment="1" applyProtection="1">
      <alignment horizontal="center" vertical="center"/>
      <protection locked="0" hidden="1"/>
    </xf>
    <xf numFmtId="49" fontId="33" fillId="0" borderId="41" xfId="0" applyNumberFormat="1" applyFont="1" applyFill="1" applyBorder="1" applyAlignment="1" applyProtection="1">
      <alignment horizontal="center" vertical="center"/>
      <protection hidden="1"/>
    </xf>
    <xf numFmtId="0" fontId="33" fillId="29" borderId="41" xfId="0" applyNumberFormat="1" applyFont="1" applyFill="1" applyBorder="1" applyAlignment="1" applyProtection="1">
      <alignment horizontal="center" vertical="center"/>
      <protection locked="0" hidden="1"/>
    </xf>
    <xf numFmtId="0" fontId="33" fillId="0" borderId="109" xfId="0" applyNumberFormat="1" applyFont="1" applyFill="1" applyBorder="1" applyAlignment="1" applyProtection="1">
      <alignment horizontal="center" vertical="center" shrinkToFit="1"/>
      <protection locked="0" hidden="1"/>
    </xf>
    <xf numFmtId="0" fontId="33" fillId="0" borderId="41" xfId="0" applyNumberFormat="1" applyFont="1" applyFill="1" applyBorder="1" applyAlignment="1" applyProtection="1">
      <alignment horizontal="center" vertical="center" shrinkToFit="1"/>
      <protection locked="0" hidden="1"/>
    </xf>
    <xf numFmtId="0" fontId="33" fillId="0" borderId="110" xfId="0" applyNumberFormat="1" applyFont="1" applyFill="1" applyBorder="1" applyAlignment="1" applyProtection="1">
      <alignment horizontal="center" vertical="center" shrinkToFit="1"/>
      <protection locked="0" hidden="1"/>
    </xf>
    <xf numFmtId="0" fontId="33" fillId="0" borderId="111" xfId="0" applyNumberFormat="1" applyFont="1" applyFill="1" applyBorder="1" applyAlignment="1" applyProtection="1">
      <alignment vertical="center"/>
      <protection hidden="1"/>
    </xf>
    <xf numFmtId="0" fontId="33" fillId="0" borderId="41" xfId="0" applyNumberFormat="1" applyFont="1" applyFill="1" applyBorder="1" applyAlignment="1" applyProtection="1">
      <alignment vertical="center"/>
      <protection hidden="1"/>
    </xf>
    <xf numFmtId="0" fontId="33" fillId="0" borderId="112" xfId="0" applyNumberFormat="1" applyFont="1" applyFill="1" applyBorder="1" applyAlignment="1" applyProtection="1">
      <alignment vertical="center" shrinkToFit="1"/>
      <protection hidden="1"/>
    </xf>
    <xf numFmtId="0" fontId="57" fillId="0" borderId="26" xfId="908" applyFont="1" applyBorder="1" applyAlignment="1">
      <alignment horizontal="center" vertical="center"/>
    </xf>
    <xf numFmtId="0" fontId="57" fillId="0" borderId="18" xfId="908" applyFont="1" applyBorder="1" applyAlignment="1">
      <alignment horizontal="center" vertical="center"/>
    </xf>
    <xf numFmtId="0" fontId="57" fillId="0" borderId="0" xfId="908" applyFont="1" applyBorder="1" applyAlignment="1">
      <alignment horizontal="center" vertical="center"/>
    </xf>
    <xf numFmtId="0" fontId="68" fillId="0" borderId="0" xfId="50" applyFont="1" applyAlignment="1">
      <alignment horizontal="center" vertical="center" shrinkToFit="1"/>
    </xf>
    <xf numFmtId="0" fontId="68" fillId="0" borderId="0" xfId="908" applyFont="1">
      <alignment vertical="center"/>
    </xf>
    <xf numFmtId="0" fontId="65" fillId="0" borderId="0" xfId="908" applyFont="1" applyAlignment="1">
      <alignment vertical="center"/>
    </xf>
    <xf numFmtId="0" fontId="71" fillId="0" borderId="0" xfId="908" applyFont="1" applyAlignment="1">
      <alignment vertical="center" shrinkToFit="1"/>
    </xf>
    <xf numFmtId="0" fontId="71" fillId="0" borderId="0" xfId="908" applyFont="1" applyBorder="1" applyAlignment="1">
      <alignment vertical="center" shrinkToFit="1"/>
    </xf>
    <xf numFmtId="0" fontId="66" fillId="0" borderId="0" xfId="50" applyFont="1" applyAlignment="1">
      <alignment horizontal="center" vertical="center" shrinkToFit="1"/>
    </xf>
    <xf numFmtId="0" fontId="10" fillId="0" borderId="0" xfId="908" applyFont="1">
      <alignment vertical="center"/>
    </xf>
    <xf numFmtId="0" fontId="10" fillId="0" borderId="0" xfId="908" applyNumberFormat="1" applyFont="1">
      <alignment vertical="center"/>
    </xf>
    <xf numFmtId="0" fontId="33" fillId="24" borderId="68" xfId="0" applyNumberFormat="1" applyFont="1" applyFill="1" applyBorder="1" applyAlignment="1" applyProtection="1">
      <alignment horizontal="center" vertical="center"/>
      <protection hidden="1"/>
    </xf>
    <xf numFmtId="49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NumberFormat="1" applyFont="1" applyFill="1" applyBorder="1" applyAlignment="1" applyProtection="1">
      <alignment horizontal="left" vertical="center"/>
      <protection hidden="1"/>
    </xf>
    <xf numFmtId="0" fontId="28" fillId="0" borderId="0" xfId="0" applyFont="1" applyAlignment="1">
      <alignment shrinkToFit="1"/>
    </xf>
    <xf numFmtId="0" fontId="33" fillId="0" borderId="0" xfId="0" applyFont="1" applyAlignment="1">
      <alignment shrinkToFit="1"/>
    </xf>
    <xf numFmtId="0" fontId="28" fillId="0" borderId="113" xfId="0" applyFont="1" applyBorder="1" applyAlignment="1">
      <alignment horizontal="center" vertical="center"/>
    </xf>
    <xf numFmtId="0" fontId="28" fillId="0" borderId="114" xfId="0" applyFont="1" applyBorder="1" applyAlignment="1">
      <alignment horizontal="center" vertical="center"/>
    </xf>
    <xf numFmtId="0" fontId="28" fillId="0" borderId="115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115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0" borderId="0" xfId="907" applyFont="1" applyFill="1" applyBorder="1" applyAlignment="1">
      <alignment vertical="center"/>
    </xf>
    <xf numFmtId="0" fontId="0" fillId="0" borderId="0" xfId="907" applyFont="1" applyBorder="1">
      <alignment vertical="center"/>
    </xf>
    <xf numFmtId="0" fontId="66" fillId="0" borderId="0" xfId="50" applyFont="1" applyAlignment="1">
      <alignment horizontal="left" vertical="center" shrinkToFit="1"/>
    </xf>
    <xf numFmtId="0" fontId="57" fillId="0" borderId="15" xfId="908" applyFont="1" applyBorder="1" applyAlignment="1">
      <alignment horizontal="center" vertical="top"/>
    </xf>
    <xf numFmtId="0" fontId="57" fillId="0" borderId="16" xfId="908" applyFont="1" applyBorder="1" applyAlignment="1">
      <alignment horizontal="center" vertical="top"/>
    </xf>
    <xf numFmtId="0" fontId="57" fillId="0" borderId="0" xfId="908" applyFont="1" applyBorder="1" applyAlignment="1">
      <alignment horizontal="center" vertical="top"/>
    </xf>
    <xf numFmtId="0" fontId="57" fillId="0" borderId="81" xfId="908" applyFont="1" applyBorder="1" applyAlignment="1">
      <alignment horizontal="center" vertical="top"/>
    </xf>
    <xf numFmtId="0" fontId="58" fillId="0" borderId="0" xfId="50" applyFont="1" applyFill="1" applyBorder="1" applyAlignment="1" applyProtection="1">
      <alignment horizontal="center" vertical="center" shrinkToFit="1"/>
    </xf>
    <xf numFmtId="0" fontId="57" fillId="0" borderId="0" xfId="908" applyFont="1" applyBorder="1" applyAlignment="1">
      <alignment horizontal="right" vertical="center" shrinkToFit="1"/>
    </xf>
    <xf numFmtId="0" fontId="66" fillId="0" borderId="0" xfId="50" applyFont="1" applyAlignment="1">
      <alignment horizontal="center" vertical="center" shrinkToFit="1"/>
    </xf>
    <xf numFmtId="0" fontId="58" fillId="0" borderId="0" xfId="908" applyFont="1" applyBorder="1" applyAlignment="1">
      <alignment horizontal="center" vertical="center"/>
    </xf>
    <xf numFmtId="0" fontId="57" fillId="0" borderId="26" xfId="908" applyFont="1" applyBorder="1" applyAlignment="1">
      <alignment horizontal="center" vertical="center"/>
    </xf>
    <xf numFmtId="0" fontId="57" fillId="0" borderId="18" xfId="908" applyFont="1" applyBorder="1" applyAlignment="1">
      <alignment horizontal="center" vertical="center"/>
    </xf>
    <xf numFmtId="0" fontId="57" fillId="0" borderId="0" xfId="908" applyFont="1" applyBorder="1" applyAlignment="1">
      <alignment horizontal="center" vertical="center"/>
    </xf>
    <xf numFmtId="0" fontId="10" fillId="0" borderId="0" xfId="907" applyBorder="1" applyAlignment="1">
      <alignment horizontal="center" vertical="center"/>
    </xf>
    <xf numFmtId="0" fontId="58" fillId="0" borderId="73" xfId="908" applyFont="1" applyBorder="1" applyAlignment="1">
      <alignment horizontal="center" vertical="center" shrinkToFit="1"/>
    </xf>
    <xf numFmtId="0" fontId="57" fillId="0" borderId="0" xfId="50" applyFont="1" applyFill="1" applyBorder="1" applyAlignment="1" applyProtection="1">
      <alignment horizontal="center" vertical="center" shrinkToFit="1"/>
    </xf>
    <xf numFmtId="0" fontId="57" fillId="0" borderId="0" xfId="50" applyNumberFormat="1" applyFont="1" applyFill="1" applyBorder="1" applyAlignment="1" applyProtection="1">
      <alignment horizontal="center" vertical="center" shrinkToFit="1"/>
    </xf>
    <xf numFmtId="0" fontId="10" fillId="0" borderId="0" xfId="619" applyFont="1" applyBorder="1" applyAlignment="1">
      <alignment horizontal="center" vertical="center" shrinkToFit="1"/>
    </xf>
    <xf numFmtId="0" fontId="10" fillId="0" borderId="0" xfId="47" applyFill="1" applyBorder="1">
      <alignment vertical="center"/>
    </xf>
    <xf numFmtId="0" fontId="58" fillId="0" borderId="0" xfId="47" applyFont="1" applyBorder="1" applyAlignment="1">
      <alignment horizontal="center" vertical="top" shrinkToFit="1"/>
    </xf>
    <xf numFmtId="0" fontId="57" fillId="0" borderId="0" xfId="47" applyFont="1" applyBorder="1" applyAlignment="1">
      <alignment horizontal="center" vertical="top" shrinkToFit="1"/>
    </xf>
    <xf numFmtId="0" fontId="46" fillId="0" borderId="0" xfId="47" applyFont="1" applyBorder="1" applyAlignment="1">
      <alignment horizontal="center" vertical="center" shrinkToFit="1"/>
    </xf>
    <xf numFmtId="0" fontId="10" fillId="0" borderId="0" xfId="47">
      <alignment vertical="center"/>
    </xf>
    <xf numFmtId="0" fontId="10" fillId="0" borderId="0" xfId="908" applyBorder="1">
      <alignment vertical="center"/>
    </xf>
    <xf numFmtId="0" fontId="10" fillId="0" borderId="0" xfId="907" applyBorder="1" applyAlignment="1">
      <alignment vertical="center" textRotation="255" shrinkToFit="1"/>
    </xf>
    <xf numFmtId="0" fontId="1" fillId="0" borderId="0" xfId="907" applyFont="1" applyBorder="1" applyAlignment="1">
      <alignment vertical="center" textRotation="255" wrapText="1" shrinkToFit="1"/>
    </xf>
    <xf numFmtId="0" fontId="10" fillId="0" borderId="0" xfId="47" applyBorder="1">
      <alignment vertical="center"/>
    </xf>
    <xf numFmtId="0" fontId="10" fillId="0" borderId="18" xfId="47" applyBorder="1">
      <alignment vertical="center"/>
    </xf>
    <xf numFmtId="0" fontId="10" fillId="0" borderId="14" xfId="47" applyBorder="1">
      <alignment vertical="center"/>
    </xf>
    <xf numFmtId="0" fontId="10" fillId="0" borderId="15" xfId="47" applyBorder="1">
      <alignment vertical="center"/>
    </xf>
    <xf numFmtId="0" fontId="10" fillId="0" borderId="16" xfId="47" applyBorder="1">
      <alignment vertical="center"/>
    </xf>
    <xf numFmtId="0" fontId="64" fillId="0" borderId="0" xfId="47" applyFont="1" applyFill="1" applyAlignment="1">
      <alignment vertical="center"/>
    </xf>
    <xf numFmtId="0" fontId="10" fillId="0" borderId="26" xfId="47" applyBorder="1">
      <alignment vertical="center"/>
    </xf>
    <xf numFmtId="0" fontId="10" fillId="0" borderId="17" xfId="47" applyBorder="1">
      <alignment vertical="center"/>
    </xf>
    <xf numFmtId="0" fontId="10" fillId="0" borderId="12" xfId="47" applyBorder="1">
      <alignment vertical="center"/>
    </xf>
    <xf numFmtId="0" fontId="10" fillId="0" borderId="13" xfId="47" applyBorder="1">
      <alignment vertical="center"/>
    </xf>
    <xf numFmtId="0" fontId="64" fillId="0" borderId="0" xfId="47" applyFont="1" applyFill="1" applyAlignment="1">
      <alignment horizontal="center" vertical="center"/>
    </xf>
    <xf numFmtId="0" fontId="10" fillId="0" borderId="0" xfId="47" applyFill="1">
      <alignment vertical="center"/>
    </xf>
    <xf numFmtId="0" fontId="10" fillId="0" borderId="0" xfId="47" applyBorder="1" applyAlignment="1">
      <alignment vertical="center" shrinkToFit="1"/>
    </xf>
    <xf numFmtId="0" fontId="10" fillId="0" borderId="0" xfId="47" applyBorder="1" applyAlignment="1">
      <alignment horizontal="center" vertical="center" shrinkToFit="1"/>
    </xf>
    <xf numFmtId="0" fontId="10" fillId="0" borderId="0" xfId="47" applyBorder="1" applyAlignment="1">
      <alignment vertical="center"/>
    </xf>
    <xf numFmtId="0" fontId="64" fillId="0" borderId="0" xfId="47" applyFont="1" applyFill="1" applyBorder="1" applyAlignment="1">
      <alignment horizontal="center" vertical="center"/>
    </xf>
    <xf numFmtId="0" fontId="64" fillId="0" borderId="12" xfId="47" applyFont="1" applyFill="1" applyBorder="1" applyAlignment="1">
      <alignment horizontal="center" vertical="center"/>
    </xf>
    <xf numFmtId="0" fontId="10" fillId="0" borderId="0" xfId="47" applyAlignment="1">
      <alignment vertical="center"/>
    </xf>
    <xf numFmtId="0" fontId="64" fillId="0" borderId="15" xfId="47" applyFont="1" applyFill="1" applyBorder="1" applyAlignment="1">
      <alignment vertical="center"/>
    </xf>
    <xf numFmtId="0" fontId="64" fillId="0" borderId="0" xfId="47" applyFont="1" applyFill="1" applyBorder="1" applyAlignment="1">
      <alignment vertical="center"/>
    </xf>
    <xf numFmtId="0" fontId="10" fillId="0" borderId="0" xfId="47" applyAlignment="1">
      <alignment horizontal="center" vertical="center"/>
    </xf>
    <xf numFmtId="0" fontId="58" fillId="0" borderId="0" xfId="47" applyFont="1">
      <alignment vertical="center"/>
    </xf>
    <xf numFmtId="0" fontId="58" fillId="0" borderId="0" xfId="907" applyFont="1" applyBorder="1">
      <alignment vertical="center"/>
    </xf>
    <xf numFmtId="0" fontId="60" fillId="0" borderId="73" xfId="908" applyFont="1" applyBorder="1" applyAlignment="1">
      <alignment horizontal="center" vertical="center" textRotation="255" shrinkToFit="1"/>
    </xf>
    <xf numFmtId="0" fontId="60" fillId="0" borderId="67" xfId="908" applyFont="1" applyBorder="1" applyAlignment="1">
      <alignment horizontal="center" vertical="center" textRotation="255" shrinkToFit="1"/>
    </xf>
    <xf numFmtId="0" fontId="60" fillId="0" borderId="107" xfId="908" applyFont="1" applyBorder="1" applyAlignment="1">
      <alignment horizontal="center" vertical="center" textRotation="255" shrinkToFit="1"/>
    </xf>
    <xf numFmtId="0" fontId="10" fillId="0" borderId="0" xfId="47" applyBorder="1" applyAlignment="1">
      <alignment horizontal="center" vertical="center"/>
    </xf>
    <xf numFmtId="0" fontId="0" fillId="0" borderId="0" xfId="0" applyFont="1" applyFill="1" applyAlignment="1" applyProtection="1"/>
    <xf numFmtId="0" fontId="26" fillId="0" borderId="0" xfId="0" applyFont="1" applyFill="1" applyAlignment="1" applyProtection="1"/>
    <xf numFmtId="0" fontId="3" fillId="0" borderId="0" xfId="0" applyFont="1" applyFill="1" applyAlignment="1" applyProtection="1"/>
    <xf numFmtId="0" fontId="0" fillId="0" borderId="0" xfId="0" applyFont="1" applyFill="1" applyProtection="1"/>
    <xf numFmtId="0" fontId="3" fillId="0" borderId="32" xfId="0" applyFont="1" applyFill="1" applyBorder="1" applyAlignment="1" applyProtection="1">
      <alignment horizontal="center" vertical="center"/>
    </xf>
    <xf numFmtId="20" fontId="33" fillId="0" borderId="32" xfId="0" applyNumberFormat="1" applyFont="1" applyFill="1" applyBorder="1" applyAlignment="1" applyProtection="1">
      <alignment horizontal="center" vertical="center"/>
      <protection hidden="1"/>
    </xf>
    <xf numFmtId="0" fontId="37" fillId="0" borderId="46" xfId="0" applyNumberFormat="1" applyFont="1" applyFill="1" applyBorder="1" applyAlignment="1" applyProtection="1">
      <alignment vertical="center" wrapText="1" shrinkToFit="1"/>
      <protection locked="0"/>
    </xf>
    <xf numFmtId="0" fontId="37" fillId="0" borderId="32" xfId="0" applyNumberFormat="1" applyFont="1" applyFill="1" applyBorder="1" applyAlignment="1" applyProtection="1">
      <alignment vertical="center" wrapText="1" shrinkToFit="1"/>
      <protection locked="0"/>
    </xf>
    <xf numFmtId="0" fontId="37" fillId="0" borderId="32" xfId="0" applyNumberFormat="1" applyFont="1" applyFill="1" applyBorder="1" applyAlignment="1">
      <alignment vertical="center" shrinkToFit="1"/>
    </xf>
    <xf numFmtId="0" fontId="37" fillId="0" borderId="32" xfId="0" applyNumberFormat="1" applyFont="1" applyFill="1" applyBorder="1" applyAlignment="1" applyProtection="1">
      <alignment vertical="center" shrinkToFit="1"/>
      <protection locked="0"/>
    </xf>
    <xf numFmtId="0" fontId="37" fillId="0" borderId="40" xfId="0" applyNumberFormat="1" applyFont="1" applyFill="1" applyBorder="1" applyAlignment="1" applyProtection="1">
      <alignment vertical="center" shrinkToFit="1"/>
      <protection locked="0"/>
    </xf>
    <xf numFmtId="0" fontId="37" fillId="0" borderId="37" xfId="0" applyNumberFormat="1" applyFont="1" applyFill="1" applyBorder="1" applyAlignment="1" applyProtection="1">
      <alignment vertical="center" shrinkToFit="1"/>
      <protection locked="0"/>
    </xf>
    <xf numFmtId="0" fontId="37" fillId="0" borderId="52" xfId="0" applyNumberFormat="1" applyFont="1" applyFill="1" applyBorder="1" applyAlignment="1">
      <alignment horizontal="left" vertical="center" shrinkToFit="1"/>
    </xf>
    <xf numFmtId="0" fontId="37" fillId="0" borderId="35" xfId="0" applyNumberFormat="1" applyFont="1" applyFill="1" applyBorder="1" applyAlignment="1" applyProtection="1">
      <alignment vertical="center" shrinkToFit="1"/>
      <protection locked="0"/>
    </xf>
    <xf numFmtId="0" fontId="37" fillId="0" borderId="51" xfId="0" applyNumberFormat="1" applyFont="1" applyFill="1" applyBorder="1" applyAlignment="1" applyProtection="1">
      <alignment vertical="center" shrinkToFit="1"/>
      <protection locked="0"/>
    </xf>
    <xf numFmtId="0" fontId="37" fillId="0" borderId="0" xfId="0" applyNumberFormat="1" applyFont="1" applyFill="1" applyBorder="1" applyAlignment="1" applyProtection="1">
      <alignment vertical="center" shrinkToFit="1"/>
      <protection locked="0"/>
    </xf>
    <xf numFmtId="0" fontId="73" fillId="0" borderId="0" xfId="0" applyFont="1" applyProtection="1"/>
    <xf numFmtId="0" fontId="33" fillId="0" borderId="0" xfId="0" applyFont="1" applyBorder="1" applyAlignment="1">
      <alignment shrinkToFit="1"/>
    </xf>
    <xf numFmtId="0" fontId="33" fillId="0" borderId="41" xfId="0" applyNumberFormat="1" applyFont="1" applyFill="1" applyBorder="1" applyAlignment="1" applyProtection="1">
      <alignment vertical="center" shrinkToFit="1"/>
      <protection hidden="1"/>
    </xf>
    <xf numFmtId="0" fontId="28" fillId="0" borderId="26" xfId="0" applyFont="1" applyBorder="1" applyAlignment="1">
      <alignment shrinkToFit="1"/>
    </xf>
    <xf numFmtId="20" fontId="34" fillId="0" borderId="32" xfId="0" applyNumberFormat="1" applyFont="1" applyFill="1" applyBorder="1" applyAlignment="1" applyProtection="1">
      <alignment horizontal="center" vertical="center"/>
      <protection hidden="1"/>
    </xf>
    <xf numFmtId="20" fontId="33" fillId="0" borderId="51" xfId="0" applyNumberFormat="1" applyFont="1" applyFill="1" applyBorder="1" applyAlignment="1" applyProtection="1">
      <alignment horizontal="center" vertical="center"/>
      <protection hidden="1"/>
    </xf>
    <xf numFmtId="20" fontId="33" fillId="0" borderId="46" xfId="0" applyNumberFormat="1" applyFont="1" applyFill="1" applyBorder="1" applyAlignment="1">
      <alignment horizontal="center" vertical="center"/>
    </xf>
    <xf numFmtId="20" fontId="33" fillId="0" borderId="32" xfId="0" applyNumberFormat="1" applyFont="1" applyFill="1" applyBorder="1" applyAlignment="1">
      <alignment horizontal="center" vertical="center"/>
    </xf>
    <xf numFmtId="20" fontId="33" fillId="0" borderId="41" xfId="0" applyNumberFormat="1" applyFont="1" applyFill="1" applyBorder="1" applyAlignment="1" applyProtection="1">
      <alignment horizontal="center" vertical="center"/>
      <protection hidden="1"/>
    </xf>
    <xf numFmtId="20" fontId="33" fillId="0" borderId="46" xfId="0" applyNumberFormat="1" applyFont="1" applyFill="1" applyBorder="1" applyAlignment="1" applyProtection="1">
      <alignment horizontal="center" vertical="center"/>
      <protection hidden="1"/>
    </xf>
    <xf numFmtId="0" fontId="28" fillId="0" borderId="26" xfId="0" applyFont="1" applyFill="1" applyBorder="1" applyAlignment="1">
      <alignment shrinkToFit="1"/>
    </xf>
    <xf numFmtId="0" fontId="33" fillId="0" borderId="0" xfId="0" applyFont="1" applyFill="1" applyBorder="1" applyAlignment="1">
      <alignment shrinkToFit="1"/>
    </xf>
    <xf numFmtId="0" fontId="66" fillId="0" borderId="0" xfId="619" applyFont="1" applyAlignment="1">
      <alignment horizontal="left" vertical="center" shrinkToFit="1"/>
    </xf>
    <xf numFmtId="0" fontId="10" fillId="0" borderId="0" xfId="47" applyAlignment="1">
      <alignment horizontal="center" vertical="center" shrinkToFit="1"/>
    </xf>
    <xf numFmtId="0" fontId="10" fillId="0" borderId="26" xfId="47" applyBorder="1" applyAlignment="1">
      <alignment horizontal="center" vertical="center" shrinkToFit="1"/>
    </xf>
    <xf numFmtId="0" fontId="10" fillId="0" borderId="17" xfId="47" applyBorder="1" applyAlignment="1">
      <alignment horizontal="center" vertical="center" shrinkToFit="1"/>
    </xf>
    <xf numFmtId="0" fontId="75" fillId="0" borderId="0" xfId="619" applyFont="1" applyAlignment="1">
      <alignment vertical="center"/>
    </xf>
    <xf numFmtId="0" fontId="75" fillId="0" borderId="0" xfId="619" applyFont="1" applyAlignment="1">
      <alignment vertical="center" shrinkToFit="1"/>
    </xf>
    <xf numFmtId="0" fontId="69" fillId="0" borderId="0" xfId="619" applyFont="1" applyAlignment="1">
      <alignment vertical="center" shrinkToFit="1"/>
    </xf>
    <xf numFmtId="0" fontId="29" fillId="0" borderId="0" xfId="619" applyFont="1" applyAlignment="1">
      <alignment vertical="center" shrinkToFit="1"/>
    </xf>
    <xf numFmtId="0" fontId="28" fillId="0" borderId="0" xfId="619" applyFont="1">
      <alignment vertical="center"/>
    </xf>
    <xf numFmtId="0" fontId="28" fillId="0" borderId="0" xfId="619" applyFont="1" applyAlignment="1">
      <alignment horizontal="center" vertical="center"/>
    </xf>
    <xf numFmtId="0" fontId="76" fillId="0" borderId="0" xfId="619" applyFont="1" applyAlignment="1">
      <alignment vertical="center"/>
    </xf>
    <xf numFmtId="0" fontId="76" fillId="0" borderId="0" xfId="619" applyFont="1" applyAlignment="1">
      <alignment vertical="center" shrinkToFit="1"/>
    </xf>
    <xf numFmtId="0" fontId="28" fillId="0" borderId="0" xfId="619" applyFont="1" applyAlignment="1">
      <alignment horizontal="left" vertical="center"/>
    </xf>
    <xf numFmtId="0" fontId="75" fillId="0" borderId="19" xfId="619" applyFont="1" applyBorder="1" applyAlignment="1">
      <alignment vertical="center"/>
    </xf>
    <xf numFmtId="0" fontId="76" fillId="0" borderId="0" xfId="619" applyFont="1" applyAlignment="1">
      <alignment horizontal="left" vertical="center"/>
    </xf>
    <xf numFmtId="0" fontId="76" fillId="0" borderId="0" xfId="619" applyFont="1" applyBorder="1" applyAlignment="1">
      <alignment vertical="center" shrinkToFit="1"/>
    </xf>
    <xf numFmtId="0" fontId="75" fillId="0" borderId="59" xfId="619" applyFont="1" applyBorder="1" applyAlignment="1">
      <alignment horizontal="center" vertical="center"/>
    </xf>
    <xf numFmtId="0" fontId="70" fillId="0" borderId="59" xfId="619" applyFont="1" applyBorder="1" applyAlignment="1">
      <alignment horizontal="center" vertical="center" shrinkToFit="1"/>
    </xf>
    <xf numFmtId="0" fontId="70" fillId="0" borderId="62" xfId="619" applyFont="1" applyBorder="1" applyAlignment="1">
      <alignment horizontal="center" vertical="center" shrinkToFit="1"/>
    </xf>
    <xf numFmtId="0" fontId="70" fillId="0" borderId="93" xfId="619" applyFont="1" applyBorder="1" applyAlignment="1">
      <alignment horizontal="center" vertical="center" shrinkToFit="1"/>
    </xf>
    <xf numFmtId="0" fontId="70" fillId="0" borderId="24" xfId="619" applyFont="1" applyBorder="1" applyAlignment="1">
      <alignment vertical="center" shrinkToFit="1"/>
    </xf>
    <xf numFmtId="0" fontId="70" fillId="0" borderId="0" xfId="50" applyFont="1" applyBorder="1" applyAlignment="1">
      <alignment horizontal="center" vertical="center" shrinkToFit="1"/>
    </xf>
    <xf numFmtId="0" fontId="77" fillId="0" borderId="0" xfId="50" applyFont="1" applyBorder="1" applyAlignment="1">
      <alignment horizontal="center" vertical="center" shrinkToFit="1"/>
    </xf>
    <xf numFmtId="0" fontId="70" fillId="0" borderId="0" xfId="619" applyFont="1" applyBorder="1" applyAlignment="1">
      <alignment vertical="center" shrinkToFit="1"/>
    </xf>
    <xf numFmtId="0" fontId="28" fillId="0" borderId="0" xfId="619" applyFont="1" applyBorder="1" applyAlignment="1">
      <alignment vertical="center" shrinkToFit="1"/>
    </xf>
    <xf numFmtId="0" fontId="69" fillId="0" borderId="15" xfId="619" applyFont="1" applyBorder="1" applyAlignment="1">
      <alignment horizontal="center" vertical="top"/>
    </xf>
    <xf numFmtId="0" fontId="69" fillId="0" borderId="16" xfId="619" applyFont="1" applyBorder="1" applyAlignment="1">
      <alignment horizontal="center" vertical="top"/>
    </xf>
    <xf numFmtId="0" fontId="70" fillId="0" borderId="0" xfId="50" applyFont="1" applyAlignment="1">
      <alignment horizontal="center" vertical="center" shrinkToFit="1"/>
    </xf>
    <xf numFmtId="0" fontId="70" fillId="0" borderId="0" xfId="50" applyFont="1" applyAlignment="1">
      <alignment vertical="center" shrinkToFit="1"/>
    </xf>
    <xf numFmtId="0" fontId="70" fillId="0" borderId="0" xfId="50" applyFont="1" applyAlignment="1">
      <alignment horizontal="left" vertical="center" shrinkToFit="1"/>
    </xf>
    <xf numFmtId="0" fontId="70" fillId="0" borderId="0" xfId="619" applyFont="1" applyAlignment="1">
      <alignment vertical="center" shrinkToFit="1"/>
    </xf>
    <xf numFmtId="0" fontId="28" fillId="0" borderId="0" xfId="619" applyFont="1" applyAlignment="1">
      <alignment vertical="center" shrinkToFit="1"/>
    </xf>
    <xf numFmtId="0" fontId="69" fillId="0" borderId="26" xfId="619" applyFont="1" applyBorder="1" applyAlignment="1">
      <alignment horizontal="center" vertical="center"/>
    </xf>
    <xf numFmtId="0" fontId="69" fillId="0" borderId="0" xfId="619" applyFont="1" applyAlignment="1">
      <alignment horizontal="center" vertical="center"/>
    </xf>
    <xf numFmtId="0" fontId="69" fillId="0" borderId="17" xfId="619" applyFont="1" applyBorder="1" applyAlignment="1">
      <alignment horizontal="center" vertical="center"/>
    </xf>
    <xf numFmtId="0" fontId="69" fillId="0" borderId="0" xfId="619" applyFont="1" applyBorder="1" applyAlignment="1">
      <alignment horizontal="center" vertical="center"/>
    </xf>
    <xf numFmtId="0" fontId="70" fillId="0" borderId="87" xfId="619" applyFont="1" applyBorder="1" applyAlignment="1">
      <alignment horizontal="right" vertical="center" shrinkToFit="1"/>
    </xf>
    <xf numFmtId="0" fontId="69" fillId="0" borderId="12" xfId="619" applyFont="1" applyBorder="1" applyAlignment="1">
      <alignment horizontal="center" vertical="center"/>
    </xf>
    <xf numFmtId="0" fontId="69" fillId="0" borderId="13" xfId="619" applyFont="1" applyBorder="1" applyAlignment="1">
      <alignment horizontal="center" vertical="center"/>
    </xf>
    <xf numFmtId="0" fontId="70" fillId="0" borderId="0" xfId="50" applyFont="1" applyFill="1" applyAlignment="1">
      <alignment horizontal="center" vertical="center" shrinkToFit="1"/>
    </xf>
    <xf numFmtId="0" fontId="69" fillId="0" borderId="15" xfId="619" applyFont="1" applyBorder="1" applyAlignment="1" applyProtection="1">
      <alignment horizontal="center" vertical="top"/>
    </xf>
    <xf numFmtId="0" fontId="69" fillId="0" borderId="16" xfId="619" applyFont="1" applyBorder="1" applyAlignment="1" applyProtection="1">
      <alignment horizontal="center" vertical="top"/>
    </xf>
    <xf numFmtId="0" fontId="70" fillId="0" borderId="0" xfId="619" applyFont="1" applyAlignment="1">
      <alignment horizontal="left" vertical="center" shrinkToFit="1"/>
    </xf>
    <xf numFmtId="0" fontId="69" fillId="0" borderId="26" xfId="619" applyFont="1" applyBorder="1" applyAlignment="1" applyProtection="1">
      <alignment horizontal="center" vertical="center"/>
    </xf>
    <xf numFmtId="0" fontId="69" fillId="0" borderId="0" xfId="619" applyFont="1" applyBorder="1" applyAlignment="1" applyProtection="1">
      <alignment horizontal="center" vertical="center"/>
    </xf>
    <xf numFmtId="0" fontId="69" fillId="0" borderId="17" xfId="619" applyFont="1" applyBorder="1" applyAlignment="1" applyProtection="1">
      <alignment horizontal="center" vertical="center"/>
    </xf>
    <xf numFmtId="0" fontId="70" fillId="0" borderId="0" xfId="50" applyFont="1" applyFill="1" applyAlignment="1">
      <alignment horizontal="left" vertical="center" shrinkToFit="1"/>
    </xf>
    <xf numFmtId="0" fontId="69" fillId="0" borderId="18" xfId="619" applyFont="1" applyBorder="1" applyAlignment="1" applyProtection="1">
      <alignment horizontal="center" vertical="center"/>
    </xf>
    <xf numFmtId="0" fontId="69" fillId="0" borderId="12" xfId="619" applyFont="1" applyBorder="1" applyAlignment="1" applyProtection="1">
      <alignment horizontal="center" vertical="center"/>
    </xf>
    <xf numFmtId="0" fontId="69" fillId="0" borderId="13" xfId="619" applyFont="1" applyBorder="1" applyAlignment="1" applyProtection="1">
      <alignment horizontal="center" vertical="center"/>
    </xf>
    <xf numFmtId="0" fontId="69" fillId="0" borderId="18" xfId="619" applyFont="1" applyBorder="1" applyAlignment="1">
      <alignment horizontal="center" vertical="center"/>
    </xf>
    <xf numFmtId="0" fontId="81" fillId="0" borderId="0" xfId="50" applyFont="1" applyFill="1" applyAlignment="1">
      <alignment horizontal="center" vertical="center" shrinkToFit="1"/>
    </xf>
    <xf numFmtId="0" fontId="69" fillId="0" borderId="26" xfId="50" applyFont="1" applyFill="1" applyBorder="1" applyAlignment="1" applyProtection="1">
      <alignment horizontal="center" vertical="center" shrinkToFit="1"/>
    </xf>
    <xf numFmtId="56" fontId="69" fillId="0" borderId="0" xfId="50" applyNumberFormat="1" applyFont="1" applyFill="1" applyBorder="1" applyAlignment="1" applyProtection="1">
      <alignment horizontal="center" vertical="center" shrinkToFit="1"/>
    </xf>
    <xf numFmtId="0" fontId="69" fillId="0" borderId="17" xfId="50" applyNumberFormat="1" applyFont="1" applyFill="1" applyBorder="1" applyAlignment="1" applyProtection="1">
      <alignment horizontal="center" vertical="center" shrinkToFit="1"/>
    </xf>
    <xf numFmtId="0" fontId="69" fillId="0" borderId="18" xfId="50" applyFont="1" applyFill="1" applyBorder="1" applyAlignment="1" applyProtection="1">
      <alignment horizontal="center" vertical="center" shrinkToFit="1"/>
    </xf>
    <xf numFmtId="56" fontId="69" fillId="0" borderId="12" xfId="50" applyNumberFormat="1" applyFont="1" applyFill="1" applyBorder="1" applyAlignment="1" applyProtection="1">
      <alignment horizontal="center" vertical="center" shrinkToFit="1"/>
    </xf>
    <xf numFmtId="0" fontId="69" fillId="0" borderId="13" xfId="50" applyNumberFormat="1" applyFont="1" applyFill="1" applyBorder="1" applyAlignment="1" applyProtection="1">
      <alignment horizontal="center" vertical="center" shrinkToFit="1"/>
    </xf>
    <xf numFmtId="0" fontId="69" fillId="0" borderId="0" xfId="619" applyFont="1" applyBorder="1" applyAlignment="1">
      <alignment horizontal="right" vertical="center" shrinkToFit="1"/>
    </xf>
    <xf numFmtId="0" fontId="75" fillId="0" borderId="0" xfId="619" applyFont="1" applyBorder="1" applyAlignment="1">
      <alignment horizontal="center" vertical="center"/>
    </xf>
    <xf numFmtId="0" fontId="78" fillId="0" borderId="0" xfId="619" applyFont="1" applyBorder="1" applyAlignment="1">
      <alignment horizontal="center" vertical="center" shrinkToFit="1"/>
    </xf>
    <xf numFmtId="0" fontId="79" fillId="0" borderId="0" xfId="619" applyFont="1" applyBorder="1" applyAlignment="1">
      <alignment horizontal="center" vertical="center" shrinkToFit="1"/>
    </xf>
    <xf numFmtId="0" fontId="82" fillId="0" borderId="0" xfId="50" applyFont="1" applyFill="1" applyBorder="1" applyAlignment="1">
      <alignment horizontal="center" vertical="center" shrinkToFit="1"/>
    </xf>
    <xf numFmtId="0" fontId="69" fillId="0" borderId="87" xfId="619" applyFont="1" applyBorder="1" applyAlignment="1">
      <alignment horizontal="right" vertical="center" shrinkToFit="1"/>
    </xf>
    <xf numFmtId="0" fontId="79" fillId="0" borderId="15" xfId="619" applyFont="1" applyBorder="1" applyAlignment="1">
      <alignment horizontal="center" vertical="center" shrinkToFit="1"/>
    </xf>
    <xf numFmtId="0" fontId="33" fillId="0" borderId="0" xfId="619" applyFont="1" applyAlignment="1">
      <alignment horizontal="center" vertical="top"/>
    </xf>
    <xf numFmtId="0" fontId="69" fillId="0" borderId="0" xfId="619" applyFont="1" applyBorder="1" applyAlignment="1">
      <alignment vertical="top"/>
    </xf>
    <xf numFmtId="0" fontId="69" fillId="0" borderId="0" xfId="619" applyFont="1" applyBorder="1" applyAlignment="1">
      <alignment horizontal="right" vertical="top"/>
    </xf>
    <xf numFmtId="0" fontId="69" fillId="0" borderId="0" xfId="619" applyFont="1" applyBorder="1" applyAlignment="1">
      <alignment horizontal="left" vertical="top"/>
    </xf>
    <xf numFmtId="0" fontId="69" fillId="0" borderId="0" xfId="619" applyFont="1" applyBorder="1" applyAlignment="1">
      <alignment vertical="center"/>
    </xf>
    <xf numFmtId="0" fontId="69" fillId="0" borderId="0" xfId="619" applyFont="1" applyBorder="1" applyAlignment="1">
      <alignment horizontal="center" vertical="top"/>
    </xf>
    <xf numFmtId="0" fontId="33" fillId="0" borderId="0" xfId="619" applyFont="1" applyAlignment="1">
      <alignment horizontal="center" vertical="center" shrinkToFit="1"/>
    </xf>
    <xf numFmtId="0" fontId="28" fillId="0" borderId="19" xfId="619" applyFont="1" applyBorder="1" applyAlignment="1">
      <alignment vertical="center" shrinkToFit="1"/>
    </xf>
    <xf numFmtId="0" fontId="83" fillId="0" borderId="0" xfId="619" applyFont="1" applyBorder="1" applyAlignment="1">
      <alignment vertical="center" shrinkToFit="1"/>
    </xf>
    <xf numFmtId="0" fontId="70" fillId="0" borderId="0" xfId="619" applyFont="1" applyBorder="1" applyAlignment="1">
      <alignment horizontal="right" vertical="center" shrinkToFit="1"/>
    </xf>
    <xf numFmtId="0" fontId="70" fillId="0" borderId="0" xfId="619" applyFont="1" applyAlignment="1">
      <alignment horizontal="center" vertical="top"/>
    </xf>
    <xf numFmtId="0" fontId="75" fillId="0" borderId="73" xfId="619" applyFont="1" applyBorder="1" applyAlignment="1">
      <alignment horizontal="center" vertical="center" shrinkToFit="1"/>
    </xf>
    <xf numFmtId="0" fontId="69" fillId="0" borderId="81" xfId="619" applyFont="1" applyBorder="1" applyAlignment="1">
      <alignment horizontal="center" vertical="top"/>
    </xf>
    <xf numFmtId="0" fontId="69" fillId="32" borderId="15" xfId="619" applyFont="1" applyFill="1" applyBorder="1" applyAlignment="1">
      <alignment horizontal="center" vertical="top"/>
    </xf>
    <xf numFmtId="0" fontId="69" fillId="32" borderId="81" xfId="619" applyFont="1" applyFill="1" applyBorder="1" applyAlignment="1">
      <alignment horizontal="center" vertical="top"/>
    </xf>
    <xf numFmtId="0" fontId="69" fillId="32" borderId="0" xfId="619" applyFont="1" applyFill="1" applyBorder="1" applyAlignment="1">
      <alignment horizontal="center" vertical="center"/>
    </xf>
    <xf numFmtId="0" fontId="70" fillId="0" borderId="79" xfId="619" applyFont="1" applyBorder="1" applyAlignment="1">
      <alignment horizontal="right" vertical="center" shrinkToFit="1"/>
    </xf>
    <xf numFmtId="0" fontId="69" fillId="32" borderId="12" xfId="619" applyFont="1" applyFill="1" applyBorder="1" applyAlignment="1">
      <alignment horizontal="center" vertical="center"/>
    </xf>
    <xf numFmtId="0" fontId="70" fillId="0" borderId="75" xfId="619" applyFont="1" applyBorder="1" applyAlignment="1">
      <alignment horizontal="right" vertical="center" shrinkToFit="1"/>
    </xf>
    <xf numFmtId="0" fontId="69" fillId="0" borderId="90" xfId="619" applyFont="1" applyBorder="1" applyAlignment="1">
      <alignment horizontal="center" vertical="center"/>
    </xf>
    <xf numFmtId="0" fontId="69" fillId="0" borderId="19" xfId="619" applyFont="1" applyBorder="1" applyAlignment="1">
      <alignment horizontal="center" vertical="center"/>
    </xf>
    <xf numFmtId="0" fontId="69" fillId="0" borderId="76" xfId="619" applyFont="1" applyBorder="1" applyAlignment="1">
      <alignment horizontal="center" vertical="center"/>
    </xf>
    <xf numFmtId="0" fontId="28" fillId="0" borderId="23" xfId="619" applyFont="1" applyBorder="1" applyAlignment="1">
      <alignment vertical="center" shrinkToFit="1"/>
    </xf>
    <xf numFmtId="0" fontId="82" fillId="0" borderId="0" xfId="619" applyFont="1" applyBorder="1" applyAlignment="1">
      <alignment horizontal="center" vertical="center" shrinkToFit="1"/>
    </xf>
    <xf numFmtId="0" fontId="75" fillId="0" borderId="0" xfId="619" applyFont="1" applyBorder="1" applyAlignment="1">
      <alignment vertical="center"/>
    </xf>
    <xf numFmtId="0" fontId="69" fillId="0" borderId="0" xfId="619" applyFont="1" applyBorder="1" applyAlignment="1">
      <alignment vertical="center" shrinkToFit="1"/>
    </xf>
    <xf numFmtId="0" fontId="78" fillId="0" borderId="0" xfId="619" applyFont="1" applyBorder="1" applyAlignment="1">
      <alignment vertical="center" shrinkToFit="1"/>
    </xf>
    <xf numFmtId="0" fontId="79" fillId="0" borderId="0" xfId="619" applyFont="1" applyBorder="1" applyAlignment="1">
      <alignment vertical="center" shrinkToFit="1"/>
    </xf>
    <xf numFmtId="0" fontId="75" fillId="32" borderId="73" xfId="619" applyFont="1" applyFill="1" applyBorder="1" applyAlignment="1">
      <alignment vertical="center" shrinkToFit="1"/>
    </xf>
    <xf numFmtId="0" fontId="75" fillId="32" borderId="58" xfId="619" applyFont="1" applyFill="1" applyBorder="1" applyAlignment="1">
      <alignment vertical="center" shrinkToFit="1"/>
    </xf>
    <xf numFmtId="0" fontId="75" fillId="32" borderId="74" xfId="619" applyFont="1" applyFill="1" applyBorder="1" applyAlignment="1">
      <alignment vertical="center" shrinkToFit="1"/>
    </xf>
    <xf numFmtId="0" fontId="69" fillId="32" borderId="57" xfId="619" applyFont="1" applyFill="1" applyBorder="1" applyAlignment="1">
      <alignment vertical="center"/>
    </xf>
    <xf numFmtId="0" fontId="69" fillId="32" borderId="15" xfId="619" applyFont="1" applyFill="1" applyBorder="1" applyAlignment="1">
      <alignment vertical="center"/>
    </xf>
    <xf numFmtId="0" fontId="75" fillId="32" borderId="24" xfId="619" applyFont="1" applyFill="1" applyBorder="1" applyAlignment="1">
      <alignment vertical="center"/>
    </xf>
    <xf numFmtId="0" fontId="75" fillId="32" borderId="0" xfId="619" applyFont="1" applyFill="1" applyBorder="1" applyAlignment="1">
      <alignment vertical="center"/>
    </xf>
    <xf numFmtId="0" fontId="75" fillId="32" borderId="86" xfId="619" applyFont="1" applyFill="1" applyBorder="1" applyAlignment="1">
      <alignment vertical="center"/>
    </xf>
    <xf numFmtId="0" fontId="75" fillId="32" borderId="79" xfId="619" applyFont="1" applyFill="1" applyBorder="1" applyAlignment="1">
      <alignment vertical="center"/>
    </xf>
    <xf numFmtId="0" fontId="75" fillId="32" borderId="12" xfId="619" applyFont="1" applyFill="1" applyBorder="1" applyAlignment="1">
      <alignment vertical="center"/>
    </xf>
    <xf numFmtId="0" fontId="75" fillId="32" borderId="88" xfId="619" applyFont="1" applyFill="1" applyBorder="1" applyAlignment="1">
      <alignment vertical="center"/>
    </xf>
    <xf numFmtId="0" fontId="69" fillId="32" borderId="57" xfId="619" applyFont="1" applyFill="1" applyBorder="1" applyAlignment="1">
      <alignment vertical="top"/>
    </xf>
    <xf numFmtId="0" fontId="69" fillId="32" borderId="15" xfId="619" applyFont="1" applyFill="1" applyBorder="1" applyAlignment="1">
      <alignment vertical="top"/>
    </xf>
    <xf numFmtId="0" fontId="69" fillId="32" borderId="81" xfId="619" applyFont="1" applyFill="1" applyBorder="1" applyAlignment="1">
      <alignment vertical="top"/>
    </xf>
    <xf numFmtId="0" fontId="69" fillId="32" borderId="24" xfId="619" applyFont="1" applyFill="1" applyBorder="1" applyAlignment="1">
      <alignment vertical="top"/>
    </xf>
    <xf numFmtId="0" fontId="69" fillId="32" borderId="0" xfId="619" applyFont="1" applyFill="1" applyBorder="1" applyAlignment="1">
      <alignment vertical="top"/>
    </xf>
    <xf numFmtId="0" fontId="69" fillId="32" borderId="86" xfId="619" applyFont="1" applyFill="1" applyBorder="1" applyAlignment="1">
      <alignment vertical="top"/>
    </xf>
    <xf numFmtId="0" fontId="69" fillId="32" borderId="75" xfId="619" applyFont="1" applyFill="1" applyBorder="1" applyAlignment="1">
      <alignment vertical="top"/>
    </xf>
    <xf numFmtId="0" fontId="69" fillId="32" borderId="19" xfId="619" applyFont="1" applyFill="1" applyBorder="1" applyAlignment="1">
      <alignment vertical="top"/>
    </xf>
    <xf numFmtId="0" fontId="69" fillId="32" borderId="78" xfId="619" applyFont="1" applyFill="1" applyBorder="1" applyAlignment="1">
      <alignment vertical="top"/>
    </xf>
    <xf numFmtId="0" fontId="76" fillId="0" borderId="23" xfId="619" applyFont="1" applyBorder="1" applyAlignment="1">
      <alignment vertical="center"/>
    </xf>
    <xf numFmtId="0" fontId="82" fillId="0" borderId="0" xfId="619" applyFont="1" applyAlignment="1">
      <alignment horizontal="center" vertical="center" shrinkToFit="1"/>
    </xf>
    <xf numFmtId="0" fontId="76" fillId="0" borderId="0" xfId="619" applyFont="1" applyBorder="1" applyAlignment="1">
      <alignment horizontal="left" vertical="center"/>
    </xf>
    <xf numFmtId="0" fontId="76" fillId="0" borderId="0" xfId="619" applyFont="1" applyBorder="1" applyAlignment="1">
      <alignment horizontal="center" vertical="center"/>
    </xf>
    <xf numFmtId="0" fontId="28" fillId="0" borderId="0" xfId="619" applyFont="1" applyBorder="1" applyAlignment="1">
      <alignment horizontal="left" vertical="center"/>
    </xf>
    <xf numFmtId="0" fontId="70" fillId="0" borderId="19" xfId="619" applyFont="1" applyBorder="1" applyAlignment="1">
      <alignment horizontal="left" vertical="center"/>
    </xf>
    <xf numFmtId="0" fontId="75" fillId="0" borderId="59" xfId="619" applyFont="1" applyBorder="1" applyAlignment="1">
      <alignment horizontal="center" vertical="center" shrinkToFit="1"/>
    </xf>
    <xf numFmtId="0" fontId="69" fillId="36" borderId="15" xfId="619" applyFont="1" applyFill="1" applyBorder="1" applyAlignment="1">
      <alignment horizontal="center" vertical="top"/>
    </xf>
    <xf numFmtId="0" fontId="69" fillId="36" borderId="81" xfId="619" applyFont="1" applyFill="1" applyBorder="1" applyAlignment="1">
      <alignment horizontal="center" vertical="top"/>
    </xf>
    <xf numFmtId="0" fontId="69" fillId="36" borderId="0" xfId="619" applyFont="1" applyFill="1" applyBorder="1" applyAlignment="1">
      <alignment horizontal="center" vertical="center"/>
    </xf>
    <xf numFmtId="0" fontId="69" fillId="36" borderId="12" xfId="619" applyFont="1" applyFill="1" applyBorder="1" applyAlignment="1">
      <alignment horizontal="center" vertical="center"/>
    </xf>
    <xf numFmtId="0" fontId="28" fillId="0" borderId="23" xfId="619" applyFont="1" applyBorder="1" applyAlignment="1">
      <alignment horizontal="left" vertical="center"/>
    </xf>
    <xf numFmtId="0" fontId="75" fillId="0" borderId="23" xfId="619" applyFont="1" applyBorder="1" applyAlignment="1">
      <alignment vertical="center"/>
    </xf>
    <xf numFmtId="0" fontId="28" fillId="0" borderId="0" xfId="619" applyFont="1" applyAlignment="1">
      <alignment horizontal="center" vertical="center" shrinkToFit="1"/>
    </xf>
    <xf numFmtId="0" fontId="29" fillId="0" borderId="0" xfId="619" applyFont="1" applyBorder="1" applyAlignment="1">
      <alignment vertical="center" shrinkToFit="1"/>
    </xf>
    <xf numFmtId="0" fontId="10" fillId="0" borderId="15" xfId="47" applyBorder="1" applyAlignment="1">
      <alignment vertical="center"/>
    </xf>
    <xf numFmtId="0" fontId="10" fillId="0" borderId="0" xfId="47" applyBorder="1" applyAlignment="1">
      <alignment vertical="center" textRotation="255" shrinkToFit="1"/>
    </xf>
    <xf numFmtId="0" fontId="10" fillId="0" borderId="0" xfId="47" applyAlignment="1">
      <alignment vertical="center" textRotation="255" shrinkToFit="1"/>
    </xf>
    <xf numFmtId="0" fontId="10" fillId="0" borderId="0" xfId="47" applyBorder="1" applyAlignment="1">
      <alignment horizontal="center" vertical="center" textRotation="255" shrinkToFit="1"/>
    </xf>
    <xf numFmtId="0" fontId="10" fillId="0" borderId="17" xfId="47" applyBorder="1" applyAlignment="1">
      <alignment vertical="center" textRotation="255" shrinkToFit="1"/>
    </xf>
    <xf numFmtId="0" fontId="10" fillId="0" borderId="26" xfId="47" applyBorder="1" applyAlignment="1">
      <alignment horizontal="center" vertical="center" textRotation="255" shrinkToFit="1"/>
    </xf>
    <xf numFmtId="0" fontId="28" fillId="0" borderId="14" xfId="0" applyFont="1" applyFill="1" applyBorder="1" applyAlignment="1">
      <alignment shrinkToFit="1"/>
    </xf>
    <xf numFmtId="0" fontId="33" fillId="0" borderId="15" xfId="0" applyFont="1" applyFill="1" applyBorder="1" applyAlignment="1">
      <alignment shrinkToFit="1"/>
    </xf>
    <xf numFmtId="0" fontId="33" fillId="0" borderId="16" xfId="0" applyFont="1" applyFill="1" applyBorder="1" applyAlignment="1">
      <alignment shrinkToFit="1"/>
    </xf>
    <xf numFmtId="0" fontId="33" fillId="0" borderId="17" xfId="0" applyFont="1" applyFill="1" applyBorder="1" applyAlignment="1">
      <alignment shrinkToFit="1"/>
    </xf>
    <xf numFmtId="0" fontId="28" fillId="0" borderId="18" xfId="0" applyFont="1" applyFill="1" applyBorder="1" applyAlignment="1">
      <alignment shrinkToFit="1"/>
    </xf>
    <xf numFmtId="0" fontId="33" fillId="0" borderId="12" xfId="0" applyFont="1" applyFill="1" applyBorder="1" applyAlignment="1">
      <alignment shrinkToFit="1"/>
    </xf>
    <xf numFmtId="0" fontId="33" fillId="0" borderId="13" xfId="0" applyFont="1" applyFill="1" applyBorder="1" applyAlignment="1">
      <alignment shrinkToFit="1"/>
    </xf>
    <xf numFmtId="0" fontId="41" fillId="0" borderId="115" xfId="0" applyFont="1" applyBorder="1" applyAlignment="1">
      <alignment horizontal="center" vertical="center"/>
    </xf>
    <xf numFmtId="0" fontId="34" fillId="0" borderId="32" xfId="0" applyNumberFormat="1" applyFont="1" applyFill="1" applyBorder="1" applyAlignment="1" applyProtection="1">
      <alignment horizontal="center" vertical="center" shrinkToFit="1"/>
      <protection hidden="1"/>
    </xf>
    <xf numFmtId="0" fontId="34" fillId="0" borderId="32" xfId="0" applyNumberFormat="1" applyFont="1" applyFill="1" applyBorder="1" applyAlignment="1" applyProtection="1">
      <alignment horizontal="center" vertical="center" shrinkToFit="1"/>
      <protection locked="0" hidden="1"/>
    </xf>
    <xf numFmtId="0" fontId="41" fillId="0" borderId="36" xfId="0" applyFont="1" applyBorder="1" applyAlignment="1">
      <alignment horizontal="center" vertical="center"/>
    </xf>
    <xf numFmtId="0" fontId="33" fillId="0" borderId="110" xfId="0" applyNumberFormat="1" applyFont="1" applyFill="1" applyBorder="1" applyAlignment="1" applyProtection="1">
      <alignment horizontal="center" vertical="center" shrinkToFit="1"/>
      <protection hidden="1"/>
    </xf>
    <xf numFmtId="0" fontId="74" fillId="0" borderId="0" xfId="908" applyFont="1">
      <alignment vertical="center"/>
    </xf>
    <xf numFmtId="0" fontId="60" fillId="0" borderId="93" xfId="908" applyFont="1" applyBorder="1" applyAlignment="1">
      <alignment horizontal="center" vertical="center" textRotation="255" shrinkToFit="1"/>
    </xf>
    <xf numFmtId="0" fontId="0" fillId="0" borderId="0" xfId="47" applyFont="1" applyAlignment="1">
      <alignment horizontal="center" vertical="center"/>
    </xf>
    <xf numFmtId="0" fontId="58" fillId="0" borderId="0" xfId="47" applyFont="1" applyBorder="1">
      <alignment vertical="center"/>
    </xf>
    <xf numFmtId="0" fontId="84" fillId="0" borderId="0" xfId="0" applyFont="1" applyBorder="1" applyAlignment="1">
      <alignment vertical="center"/>
    </xf>
    <xf numFmtId="0" fontId="33" fillId="0" borderId="12" xfId="0" applyNumberFormat="1" applyFont="1" applyFill="1" applyBorder="1" applyAlignment="1" applyProtection="1">
      <alignment horizontal="left" vertical="center"/>
      <protection hidden="1"/>
    </xf>
    <xf numFmtId="0" fontId="33" fillId="0" borderId="2" xfId="0" applyNumberFormat="1" applyFont="1" applyFill="1" applyBorder="1" applyAlignment="1" applyProtection="1">
      <alignment horizontal="left" vertical="center"/>
      <protection hidden="1"/>
    </xf>
    <xf numFmtId="49" fontId="33" fillId="0" borderId="0" xfId="0" applyNumberFormat="1" applyFont="1" applyFill="1" applyBorder="1" applyAlignment="1" applyProtection="1">
      <alignment horizontal="center" vertical="center"/>
      <protection hidden="1"/>
    </xf>
    <xf numFmtId="20" fontId="34" fillId="0" borderId="32" xfId="0" applyNumberFormat="1" applyFont="1" applyFill="1" applyBorder="1" applyAlignment="1">
      <alignment horizontal="center" vertical="center"/>
    </xf>
    <xf numFmtId="0" fontId="34" fillId="0" borderId="51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906" applyFont="1" applyFill="1" applyAlignment="1">
      <alignment horizontal="center" vertical="center" shrinkToFit="1"/>
    </xf>
    <xf numFmtId="0" fontId="42" fillId="0" borderId="0" xfId="906" applyFont="1" applyFill="1" applyAlignment="1">
      <alignment horizontal="center" vertical="center" shrinkToFit="1"/>
    </xf>
    <xf numFmtId="0" fontId="60" fillId="0" borderId="0" xfId="906" applyFont="1" applyFill="1" applyAlignment="1">
      <alignment horizontal="center" vertical="center" shrinkToFit="1"/>
    </xf>
    <xf numFmtId="0" fontId="44" fillId="0" borderId="19" xfId="906" applyFont="1" applyFill="1" applyBorder="1" applyAlignment="1">
      <alignment horizontal="center" vertical="center" shrinkToFit="1"/>
    </xf>
    <xf numFmtId="0" fontId="39" fillId="0" borderId="0" xfId="0" applyFont="1" applyFill="1" applyBorder="1" applyAlignment="1">
      <alignment horizontal="center" vertical="center" shrinkToFit="1"/>
    </xf>
    <xf numFmtId="0" fontId="87" fillId="0" borderId="18" xfId="0" applyFont="1" applyFill="1" applyBorder="1" applyAlignment="1">
      <alignment horizontal="center" vertical="center" shrinkToFit="1"/>
    </xf>
    <xf numFmtId="0" fontId="87" fillId="0" borderId="12" xfId="0" applyFont="1" applyFill="1" applyBorder="1" applyAlignment="1">
      <alignment horizontal="center" vertical="center" shrinkToFit="1"/>
    </xf>
    <xf numFmtId="0" fontId="39" fillId="0" borderId="12" xfId="0" applyFont="1" applyFill="1" applyBorder="1" applyAlignment="1">
      <alignment horizontal="center" vertical="center" shrinkToFit="1"/>
    </xf>
    <xf numFmtId="0" fontId="87" fillId="0" borderId="88" xfId="0" applyFont="1" applyFill="1" applyBorder="1" applyAlignment="1">
      <alignment horizontal="center" vertical="center" shrinkToFit="1"/>
    </xf>
    <xf numFmtId="20" fontId="51" fillId="33" borderId="0" xfId="0" applyNumberFormat="1" applyFont="1" applyFill="1" applyAlignment="1">
      <alignment horizontal="center" vertical="center" shrinkToFit="1"/>
    </xf>
    <xf numFmtId="0" fontId="52" fillId="33" borderId="0" xfId="0" applyFont="1" applyFill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33" borderId="0" xfId="0" applyFont="1" applyFill="1" applyAlignment="1">
      <alignment horizontal="center" vertical="center" shrinkToFit="1"/>
    </xf>
    <xf numFmtId="0" fontId="54" fillId="0" borderId="0" xfId="0" applyFont="1" applyFill="1" applyAlignment="1">
      <alignment horizontal="center" vertical="center" shrinkToFit="1"/>
    </xf>
    <xf numFmtId="0" fontId="54" fillId="33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horizontal="center" vertical="center" shrinkToFit="1"/>
    </xf>
    <xf numFmtId="0" fontId="50" fillId="0" borderId="0" xfId="0" applyFont="1" applyFill="1" applyAlignment="1">
      <alignment horizontal="center" vertical="center" shrinkToFit="1"/>
    </xf>
    <xf numFmtId="0" fontId="45" fillId="33" borderId="0" xfId="0" applyFont="1" applyFill="1" applyAlignment="1">
      <alignment horizontal="center" vertical="center" shrinkToFit="1"/>
    </xf>
    <xf numFmtId="0" fontId="50" fillId="33" borderId="0" xfId="0" applyFont="1" applyFill="1" applyAlignment="1">
      <alignment horizontal="center" vertical="center" shrinkToFit="1"/>
    </xf>
    <xf numFmtId="0" fontId="5" fillId="33" borderId="0" xfId="0" applyFont="1" applyFill="1" applyAlignment="1">
      <alignment horizontal="center" vertical="center" shrinkToFit="1"/>
    </xf>
    <xf numFmtId="0" fontId="42" fillId="33" borderId="0" xfId="0" applyFont="1" applyFill="1" applyAlignment="1">
      <alignment horizontal="center" vertical="center" shrinkToFit="1"/>
    </xf>
    <xf numFmtId="0" fontId="42" fillId="0" borderId="0" xfId="0" applyFont="1" applyFill="1" applyAlignment="1">
      <alignment horizontal="center" vertical="center" shrinkToFit="1"/>
    </xf>
    <xf numFmtId="20" fontId="47" fillId="33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48" fillId="0" borderId="0" xfId="906" applyFont="1" applyFill="1" applyAlignment="1">
      <alignment horizontal="center" vertical="center" shrinkToFit="1"/>
    </xf>
    <xf numFmtId="0" fontId="49" fillId="0" borderId="0" xfId="906" applyFont="1" applyFill="1" applyAlignment="1">
      <alignment horizontal="center" vertical="center" shrinkToFit="1"/>
    </xf>
    <xf numFmtId="0" fontId="48" fillId="33" borderId="0" xfId="906" applyFont="1" applyFill="1" applyAlignment="1">
      <alignment vertical="center" shrinkToFit="1"/>
    </xf>
    <xf numFmtId="0" fontId="48" fillId="0" borderId="0" xfId="906" applyFont="1" applyFill="1" applyAlignment="1">
      <alignment vertical="center" shrinkToFit="1"/>
    </xf>
    <xf numFmtId="0" fontId="50" fillId="0" borderId="0" xfId="906" applyFont="1" applyFill="1" applyAlignment="1">
      <alignment horizontal="center" vertical="center" shrinkToFit="1"/>
    </xf>
    <xf numFmtId="0" fontId="10" fillId="33" borderId="0" xfId="906" applyFill="1" applyAlignment="1">
      <alignment vertical="center" shrinkToFit="1"/>
    </xf>
    <xf numFmtId="0" fontId="10" fillId="0" borderId="0" xfId="906" applyFill="1" applyAlignment="1">
      <alignment vertical="center" shrinkToFit="1"/>
    </xf>
    <xf numFmtId="0" fontId="5" fillId="33" borderId="89" xfId="906" applyFont="1" applyFill="1" applyBorder="1" applyAlignment="1">
      <alignment horizontal="center" vertical="center" shrinkToFit="1"/>
    </xf>
    <xf numFmtId="0" fontId="56" fillId="33" borderId="0" xfId="906" applyFont="1" applyFill="1" applyAlignment="1">
      <alignment vertical="center" shrinkToFit="1"/>
    </xf>
    <xf numFmtId="0" fontId="56" fillId="0" borderId="0" xfId="906" applyFont="1" applyFill="1" applyAlignment="1">
      <alignment vertical="center" shrinkToFit="1"/>
    </xf>
    <xf numFmtId="0" fontId="43" fillId="0" borderId="0" xfId="906" applyFont="1" applyAlignment="1">
      <alignment horizontal="center" vertical="center" shrinkToFit="1"/>
    </xf>
    <xf numFmtId="0" fontId="43" fillId="0" borderId="0" xfId="906" applyFont="1" applyFill="1" applyAlignment="1">
      <alignment horizontal="center" vertical="center" shrinkToFit="1"/>
    </xf>
    <xf numFmtId="0" fontId="44" fillId="0" borderId="0" xfId="906" applyFont="1" applyAlignment="1">
      <alignment horizontal="center" vertical="center" shrinkToFit="1"/>
    </xf>
    <xf numFmtId="0" fontId="44" fillId="0" borderId="0" xfId="906" applyFont="1" applyFill="1" applyAlignment="1">
      <alignment horizontal="center" vertical="center" shrinkToFit="1"/>
    </xf>
    <xf numFmtId="0" fontId="0" fillId="0" borderId="0" xfId="906" applyFont="1" applyFill="1" applyAlignment="1">
      <alignment horizontal="center" vertical="center" shrinkToFit="1"/>
    </xf>
    <xf numFmtId="0" fontId="0" fillId="0" borderId="0" xfId="906" applyFont="1" applyAlignment="1">
      <alignment horizontal="center" vertical="center" shrinkToFit="1"/>
    </xf>
    <xf numFmtId="0" fontId="10" fillId="0" borderId="0" xfId="906" applyFont="1" applyAlignment="1">
      <alignment vertical="center" shrinkToFit="1"/>
    </xf>
    <xf numFmtId="0" fontId="10" fillId="0" borderId="0" xfId="906" applyAlignment="1">
      <alignment vertical="center" shrinkToFit="1"/>
    </xf>
    <xf numFmtId="0" fontId="5" fillId="0" borderId="59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center" vertical="center" shrinkToFit="1"/>
    </xf>
    <xf numFmtId="0" fontId="87" fillId="34" borderId="18" xfId="0" applyFont="1" applyFill="1" applyBorder="1" applyAlignment="1">
      <alignment horizontal="center" vertical="center" shrinkToFit="1"/>
    </xf>
    <xf numFmtId="0" fontId="87" fillId="34" borderId="12" xfId="0" applyFont="1" applyFill="1" applyBorder="1" applyAlignment="1">
      <alignment horizontal="center" vertical="center" shrinkToFit="1"/>
    </xf>
    <xf numFmtId="0" fontId="39" fillId="34" borderId="12" xfId="0" applyFont="1" applyFill="1" applyBorder="1" applyAlignment="1">
      <alignment horizontal="center" vertical="center" shrinkToFit="1"/>
    </xf>
    <xf numFmtId="0" fontId="87" fillId="34" borderId="88" xfId="0" applyFont="1" applyFill="1" applyBorder="1" applyAlignment="1">
      <alignment horizontal="center" vertical="center" shrinkToFit="1"/>
    </xf>
    <xf numFmtId="0" fontId="86" fillId="39" borderId="14" xfId="0" applyFont="1" applyFill="1" applyBorder="1" applyAlignment="1">
      <alignment horizontal="center" vertical="center" shrinkToFit="1"/>
    </xf>
    <xf numFmtId="0" fontId="86" fillId="39" borderId="81" xfId="0" applyFont="1" applyFill="1" applyBorder="1" applyAlignment="1">
      <alignment horizontal="center" vertical="center" shrinkToFit="1"/>
    </xf>
    <xf numFmtId="0" fontId="39" fillId="39" borderId="0" xfId="0" applyFont="1" applyFill="1" applyBorder="1" applyAlignment="1">
      <alignment horizontal="center" vertical="center" shrinkToFit="1"/>
    </xf>
    <xf numFmtId="0" fontId="39" fillId="39" borderId="12" xfId="0" applyFont="1" applyFill="1" applyBorder="1" applyAlignment="1">
      <alignment horizontal="center" vertical="center" shrinkToFit="1"/>
    </xf>
    <xf numFmtId="0" fontId="40" fillId="33" borderId="61" xfId="906" applyFont="1" applyFill="1" applyBorder="1" applyAlignment="1">
      <alignment horizontal="center" vertical="center" wrapText="1"/>
    </xf>
    <xf numFmtId="0" fontId="40" fillId="33" borderId="60" xfId="906" applyFont="1" applyFill="1" applyBorder="1" applyAlignment="1">
      <alignment horizontal="center" vertical="center" wrapText="1"/>
    </xf>
    <xf numFmtId="0" fontId="88" fillId="0" borderId="14" xfId="0" applyFont="1" applyFill="1" applyBorder="1" applyAlignment="1">
      <alignment horizontal="center" vertical="center" shrinkToFit="1"/>
    </xf>
    <xf numFmtId="0" fontId="88" fillId="0" borderId="81" xfId="0" applyFont="1" applyFill="1" applyBorder="1" applyAlignment="1">
      <alignment horizontal="center" vertical="center" shrinkToFit="1"/>
    </xf>
    <xf numFmtId="0" fontId="85" fillId="33" borderId="0" xfId="0" applyFont="1" applyFill="1" applyAlignment="1">
      <alignment horizontal="left" vertical="center"/>
    </xf>
    <xf numFmtId="0" fontId="39" fillId="0" borderId="19" xfId="0" applyFont="1" applyFill="1" applyBorder="1" applyAlignment="1">
      <alignment horizontal="center" vertical="center" shrinkToFit="1"/>
    </xf>
    <xf numFmtId="0" fontId="87" fillId="34" borderId="90" xfId="0" applyFont="1" applyFill="1" applyBorder="1" applyAlignment="1">
      <alignment horizontal="center" vertical="center" shrinkToFit="1"/>
    </xf>
    <xf numFmtId="0" fontId="87" fillId="34" borderId="19" xfId="0" applyFont="1" applyFill="1" applyBorder="1" applyAlignment="1">
      <alignment horizontal="center" vertical="center" shrinkToFit="1"/>
    </xf>
    <xf numFmtId="0" fontId="39" fillId="34" borderId="19" xfId="0" applyFont="1" applyFill="1" applyBorder="1" applyAlignment="1">
      <alignment horizontal="center" vertical="center" shrinkToFit="1"/>
    </xf>
    <xf numFmtId="0" fontId="87" fillId="34" borderId="78" xfId="0" applyFont="1" applyFill="1" applyBorder="1" applyAlignment="1">
      <alignment horizontal="center" vertical="center" shrinkToFit="1"/>
    </xf>
    <xf numFmtId="0" fontId="66" fillId="0" borderId="0" xfId="0" applyFont="1" applyFill="1" applyAlignment="1">
      <alignment horizontal="center" vertical="center" shrinkToFit="1"/>
    </xf>
    <xf numFmtId="0" fontId="66" fillId="33" borderId="0" xfId="0" applyFont="1" applyFill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33" borderId="19" xfId="0" applyFont="1" applyFill="1" applyBorder="1" applyAlignment="1">
      <alignment horizontal="center" vertical="center" shrinkToFit="1"/>
    </xf>
    <xf numFmtId="0" fontId="88" fillId="34" borderId="14" xfId="0" applyFont="1" applyFill="1" applyBorder="1" applyAlignment="1">
      <alignment horizontal="center" vertical="center" shrinkToFit="1"/>
    </xf>
    <xf numFmtId="0" fontId="88" fillId="34" borderId="81" xfId="0" applyFont="1" applyFill="1" applyBorder="1" applyAlignment="1">
      <alignment horizontal="center" vertical="center" shrinkToFit="1"/>
    </xf>
    <xf numFmtId="0" fontId="88" fillId="39" borderId="14" xfId="0" applyFont="1" applyFill="1" applyBorder="1" applyAlignment="1">
      <alignment horizontal="center" vertical="center" shrinkToFit="1"/>
    </xf>
    <xf numFmtId="0" fontId="88" fillId="39" borderId="81" xfId="0" applyFont="1" applyFill="1" applyBorder="1" applyAlignment="1">
      <alignment horizontal="center" vertical="center" shrinkToFit="1"/>
    </xf>
    <xf numFmtId="0" fontId="87" fillId="0" borderId="26" xfId="0" applyFont="1" applyFill="1" applyBorder="1" applyAlignment="1">
      <alignment horizontal="center" vertical="center" shrinkToFit="1"/>
    </xf>
    <xf numFmtId="0" fontId="87" fillId="0" borderId="0" xfId="0" applyFont="1" applyFill="1" applyBorder="1" applyAlignment="1">
      <alignment horizontal="center" vertical="center" shrinkToFit="1"/>
    </xf>
    <xf numFmtId="0" fontId="87" fillId="0" borderId="86" xfId="0" applyFont="1" applyFill="1" applyBorder="1" applyAlignment="1">
      <alignment horizontal="center" vertical="center" shrinkToFit="1"/>
    </xf>
    <xf numFmtId="0" fontId="89" fillId="0" borderId="18" xfId="0" applyFont="1" applyFill="1" applyBorder="1" applyAlignment="1">
      <alignment horizontal="center" vertical="center" shrinkToFit="1"/>
    </xf>
    <xf numFmtId="0" fontId="89" fillId="0" borderId="12" xfId="0" applyFont="1" applyFill="1" applyBorder="1" applyAlignment="1">
      <alignment horizontal="center" vertical="center" shrinkToFit="1"/>
    </xf>
    <xf numFmtId="0" fontId="89" fillId="0" borderId="88" xfId="0" applyFont="1" applyFill="1" applyBorder="1" applyAlignment="1">
      <alignment horizontal="center" vertical="center" shrinkToFit="1"/>
    </xf>
    <xf numFmtId="0" fontId="87" fillId="39" borderId="26" xfId="0" applyFont="1" applyFill="1" applyBorder="1" applyAlignment="1">
      <alignment horizontal="center" vertical="center" shrinkToFit="1"/>
    </xf>
    <xf numFmtId="0" fontId="87" fillId="39" borderId="0" xfId="0" applyFont="1" applyFill="1" applyBorder="1" applyAlignment="1">
      <alignment horizontal="center" vertical="center" shrinkToFit="1"/>
    </xf>
    <xf numFmtId="0" fontId="87" fillId="39" borderId="86" xfId="0" applyFont="1" applyFill="1" applyBorder="1" applyAlignment="1">
      <alignment horizontal="center" vertical="center" shrinkToFit="1"/>
    </xf>
    <xf numFmtId="0" fontId="89" fillId="39" borderId="18" xfId="0" applyFont="1" applyFill="1" applyBorder="1" applyAlignment="1">
      <alignment horizontal="center" vertical="center" shrinkToFit="1"/>
    </xf>
    <xf numFmtId="0" fontId="89" fillId="39" borderId="12" xfId="0" applyFont="1" applyFill="1" applyBorder="1" applyAlignment="1">
      <alignment horizontal="center" vertical="center" shrinkToFit="1"/>
    </xf>
    <xf numFmtId="0" fontId="89" fillId="39" borderId="88" xfId="0" applyFont="1" applyFill="1" applyBorder="1" applyAlignment="1">
      <alignment horizontal="center" vertical="center" shrinkToFit="1"/>
    </xf>
    <xf numFmtId="0" fontId="87" fillId="34" borderId="26" xfId="0" applyFont="1" applyFill="1" applyBorder="1" applyAlignment="1">
      <alignment horizontal="center" vertical="center" shrinkToFit="1"/>
    </xf>
    <xf numFmtId="0" fontId="87" fillId="34" borderId="0" xfId="0" applyFont="1" applyFill="1" applyBorder="1" applyAlignment="1">
      <alignment horizontal="center" vertical="center" shrinkToFit="1"/>
    </xf>
    <xf numFmtId="0" fontId="87" fillId="34" borderId="86" xfId="0" applyFont="1" applyFill="1" applyBorder="1" applyAlignment="1">
      <alignment horizontal="center" vertical="center" shrinkToFit="1"/>
    </xf>
    <xf numFmtId="0" fontId="89" fillId="34" borderId="18" xfId="0" applyFont="1" applyFill="1" applyBorder="1" applyAlignment="1">
      <alignment horizontal="center" vertical="center" shrinkToFit="1"/>
    </xf>
    <xf numFmtId="0" fontId="89" fillId="34" borderId="12" xfId="0" applyFont="1" applyFill="1" applyBorder="1" applyAlignment="1">
      <alignment horizontal="center" vertical="center" shrinkToFit="1"/>
    </xf>
    <xf numFmtId="0" fontId="89" fillId="34" borderId="88" xfId="0" applyFont="1" applyFill="1" applyBorder="1" applyAlignment="1">
      <alignment horizontal="center" vertical="center" shrinkToFit="1"/>
    </xf>
    <xf numFmtId="0" fontId="5" fillId="0" borderId="0" xfId="906" applyFont="1" applyAlignment="1">
      <alignment horizontal="left" vertical="center"/>
    </xf>
    <xf numFmtId="0" fontId="10" fillId="0" borderId="0" xfId="906" applyFont="1" applyAlignment="1">
      <alignment horizontal="center" vertical="center"/>
    </xf>
    <xf numFmtId="0" fontId="10" fillId="0" borderId="40" xfId="906" applyFont="1" applyBorder="1" applyAlignment="1">
      <alignment horizontal="center" vertical="center"/>
    </xf>
    <xf numFmtId="0" fontId="10" fillId="0" borderId="63" xfId="906" applyFont="1" applyBorder="1" applyAlignment="1">
      <alignment horizontal="center" vertical="center"/>
    </xf>
    <xf numFmtId="0" fontId="10" fillId="0" borderId="64" xfId="906" applyFont="1" applyBorder="1" applyAlignment="1">
      <alignment horizontal="center" vertical="center"/>
    </xf>
    <xf numFmtId="0" fontId="10" fillId="0" borderId="65" xfId="906" applyFont="1" applyBorder="1" applyAlignment="1">
      <alignment horizontal="center" vertical="center"/>
    </xf>
    <xf numFmtId="0" fontId="10" fillId="0" borderId="0" xfId="906" applyFont="1" applyBorder="1" applyAlignment="1">
      <alignment horizontal="center" vertical="center"/>
    </xf>
    <xf numFmtId="0" fontId="89" fillId="0" borderId="90" xfId="0" applyFont="1" applyFill="1" applyBorder="1" applyAlignment="1">
      <alignment horizontal="center" vertical="center" shrinkToFit="1"/>
    </xf>
    <xf numFmtId="0" fontId="89" fillId="0" borderId="19" xfId="0" applyFont="1" applyFill="1" applyBorder="1" applyAlignment="1">
      <alignment horizontal="center" vertical="center" shrinkToFit="1"/>
    </xf>
    <xf numFmtId="0" fontId="89" fillId="0" borderId="78" xfId="0" applyFont="1" applyFill="1" applyBorder="1" applyAlignment="1">
      <alignment horizontal="center" vertical="center" shrinkToFit="1"/>
    </xf>
    <xf numFmtId="0" fontId="89" fillId="34" borderId="90" xfId="0" applyFont="1" applyFill="1" applyBorder="1" applyAlignment="1">
      <alignment horizontal="center" vertical="center" shrinkToFit="1"/>
    </xf>
    <xf numFmtId="0" fontId="89" fillId="34" borderId="19" xfId="0" applyFont="1" applyFill="1" applyBorder="1" applyAlignment="1">
      <alignment horizontal="center" vertical="center" shrinkToFit="1"/>
    </xf>
    <xf numFmtId="0" fontId="89" fillId="34" borderId="78" xfId="0" applyFont="1" applyFill="1" applyBorder="1" applyAlignment="1">
      <alignment horizontal="center" vertical="center" shrinkToFit="1"/>
    </xf>
    <xf numFmtId="0" fontId="45" fillId="33" borderId="24" xfId="906" applyFont="1" applyFill="1" applyBorder="1" applyAlignment="1">
      <alignment horizontal="center" vertical="center" shrinkToFit="1"/>
    </xf>
    <xf numFmtId="0" fontId="57" fillId="0" borderId="0" xfId="906" applyFont="1" applyAlignment="1">
      <alignment horizontal="left" vertical="center" shrinkToFit="1"/>
    </xf>
    <xf numFmtId="0" fontId="45" fillId="0" borderId="0" xfId="906" applyFont="1" applyAlignment="1">
      <alignment horizontal="left" vertical="center" shrinkToFit="1"/>
    </xf>
    <xf numFmtId="0" fontId="87" fillId="39" borderId="18" xfId="0" applyFont="1" applyFill="1" applyBorder="1" applyAlignment="1">
      <alignment horizontal="center" vertical="center" shrinkToFit="1"/>
    </xf>
    <xf numFmtId="0" fontId="87" fillId="39" borderId="12" xfId="0" applyFont="1" applyFill="1" applyBorder="1" applyAlignment="1">
      <alignment horizontal="center" vertical="center" shrinkToFit="1"/>
    </xf>
    <xf numFmtId="0" fontId="87" fillId="39" borderId="88" xfId="0" applyFont="1" applyFill="1" applyBorder="1" applyAlignment="1">
      <alignment horizontal="center" vertical="center" shrinkToFit="1"/>
    </xf>
    <xf numFmtId="20" fontId="34" fillId="0" borderId="51" xfId="0" applyNumberFormat="1" applyFont="1" applyFill="1" applyBorder="1" applyAlignment="1" applyProtection="1">
      <alignment horizontal="center" vertical="center"/>
      <protection hidden="1"/>
    </xf>
    <xf numFmtId="0" fontId="10" fillId="0" borderId="15" xfId="906" applyFont="1" applyBorder="1" applyAlignment="1">
      <alignment horizontal="center" vertical="center"/>
    </xf>
    <xf numFmtId="0" fontId="10" fillId="0" borderId="15" xfId="906" applyBorder="1" applyAlignment="1">
      <alignment horizontal="center" vertical="center"/>
    </xf>
    <xf numFmtId="0" fontId="10" fillId="0" borderId="72" xfId="906" applyBorder="1">
      <alignment vertical="center"/>
    </xf>
    <xf numFmtId="0" fontId="10" fillId="0" borderId="71" xfId="906" applyBorder="1">
      <alignment vertical="center"/>
    </xf>
    <xf numFmtId="0" fontId="10" fillId="0" borderId="70" xfId="906" applyBorder="1">
      <alignment vertical="center"/>
    </xf>
    <xf numFmtId="0" fontId="33" fillId="0" borderId="0" xfId="0" applyNumberFormat="1" applyFont="1" applyFill="1" applyBorder="1" applyAlignment="1" applyProtection="1">
      <alignment vertical="center" wrapText="1"/>
      <protection hidden="1"/>
    </xf>
    <xf numFmtId="0" fontId="28" fillId="0" borderId="0" xfId="0" applyFont="1" applyFill="1" applyBorder="1" applyAlignment="1">
      <alignment shrinkToFit="1"/>
    </xf>
    <xf numFmtId="0" fontId="33" fillId="0" borderId="41" xfId="0" applyNumberFormat="1" applyFont="1" applyFill="1" applyBorder="1" applyAlignment="1" applyProtection="1">
      <alignment horizontal="center" vertical="center"/>
      <protection locked="0" hidden="1"/>
    </xf>
    <xf numFmtId="56" fontId="33" fillId="0" borderId="41" xfId="0" applyNumberFormat="1" applyFont="1" applyFill="1" applyBorder="1" applyAlignment="1" applyProtection="1">
      <alignment vertical="center" shrinkToFit="1"/>
      <protection hidden="1"/>
    </xf>
    <xf numFmtId="0" fontId="33" fillId="0" borderId="46" xfId="0" applyNumberFormat="1" applyFont="1" applyFill="1" applyBorder="1" applyAlignment="1" applyProtection="1">
      <alignment horizontal="center" vertical="center"/>
      <protection locked="0" hidden="1"/>
    </xf>
    <xf numFmtId="0" fontId="33" fillId="0" borderId="32" xfId="0" applyNumberFormat="1" applyFont="1" applyFill="1" applyBorder="1" applyAlignment="1" applyProtection="1">
      <alignment horizontal="center" vertical="center"/>
      <protection locked="0" hidden="1"/>
    </xf>
    <xf numFmtId="0" fontId="33" fillId="0" borderId="51" xfId="0" applyNumberFormat="1" applyFont="1" applyFill="1" applyBorder="1" applyAlignment="1" applyProtection="1">
      <alignment horizontal="center" vertical="center"/>
      <protection locked="0" hidden="1"/>
    </xf>
    <xf numFmtId="20" fontId="33" fillId="0" borderId="34" xfId="0" applyNumberFormat="1" applyFont="1" applyFill="1" applyBorder="1" applyAlignment="1">
      <alignment horizontal="center" vertical="center"/>
    </xf>
    <xf numFmtId="0" fontId="33" fillId="0" borderId="103" xfId="0" applyNumberFormat="1" applyFont="1" applyFill="1" applyBorder="1" applyAlignment="1" applyProtection="1">
      <alignment vertical="center"/>
      <protection hidden="1"/>
    </xf>
    <xf numFmtId="20" fontId="34" fillId="36" borderId="32" xfId="0" applyNumberFormat="1" applyFont="1" applyFill="1" applyBorder="1" applyAlignment="1" applyProtection="1">
      <alignment horizontal="center" vertical="center"/>
      <protection hidden="1"/>
    </xf>
    <xf numFmtId="0" fontId="34" fillId="36" borderId="32" xfId="0" applyNumberFormat="1" applyFont="1" applyFill="1" applyBorder="1" applyAlignment="1" applyProtection="1">
      <alignment horizontal="center" vertical="center" shrinkToFit="1"/>
      <protection hidden="1"/>
    </xf>
    <xf numFmtId="0" fontId="33" fillId="36" borderId="32" xfId="0" applyNumberFormat="1" applyFont="1" applyFill="1" applyBorder="1" applyAlignment="1" applyProtection="1">
      <alignment horizontal="center" vertical="center" shrinkToFit="1"/>
      <protection hidden="1"/>
    </xf>
    <xf numFmtId="0" fontId="33" fillId="36" borderId="32" xfId="0" applyNumberFormat="1" applyFont="1" applyFill="1" applyBorder="1" applyAlignment="1" applyProtection="1">
      <alignment horizontal="center" vertical="center"/>
      <protection locked="0" hidden="1"/>
    </xf>
    <xf numFmtId="49" fontId="33" fillId="36" borderId="32" xfId="0" applyNumberFormat="1" applyFont="1" applyFill="1" applyBorder="1" applyAlignment="1" applyProtection="1">
      <alignment horizontal="center" vertical="center"/>
      <protection hidden="1"/>
    </xf>
    <xf numFmtId="0" fontId="33" fillId="36" borderId="34" xfId="0" applyNumberFormat="1" applyFont="1" applyFill="1" applyBorder="1" applyAlignment="1" applyProtection="1">
      <alignment horizontal="center" vertical="center" shrinkToFit="1"/>
      <protection hidden="1"/>
    </xf>
    <xf numFmtId="0" fontId="33" fillId="36" borderId="103" xfId="0" applyNumberFormat="1" applyFont="1" applyFill="1" applyBorder="1" applyAlignment="1" applyProtection="1">
      <alignment horizontal="center" vertical="center" shrinkToFit="1"/>
      <protection locked="0" hidden="1"/>
    </xf>
    <xf numFmtId="0" fontId="33" fillId="36" borderId="32" xfId="0" applyNumberFormat="1" applyFont="1" applyFill="1" applyBorder="1" applyAlignment="1" applyProtection="1">
      <alignment horizontal="center" vertical="center" shrinkToFit="1"/>
      <protection locked="0" hidden="1"/>
    </xf>
    <xf numFmtId="0" fontId="33" fillId="36" borderId="104" xfId="0" applyNumberFormat="1" applyFont="1" applyFill="1" applyBorder="1" applyAlignment="1" applyProtection="1">
      <alignment horizontal="center" vertical="center" shrinkToFit="1"/>
      <protection locked="0" hidden="1"/>
    </xf>
    <xf numFmtId="0" fontId="33" fillId="36" borderId="49" xfId="0" applyNumberFormat="1" applyFont="1" applyFill="1" applyBorder="1" applyAlignment="1" applyProtection="1">
      <alignment vertical="center"/>
      <protection hidden="1"/>
    </xf>
    <xf numFmtId="0" fontId="33" fillId="36" borderId="32" xfId="0" applyNumberFormat="1" applyFont="1" applyFill="1" applyBorder="1" applyAlignment="1" applyProtection="1">
      <alignment vertical="center"/>
      <protection hidden="1"/>
    </xf>
    <xf numFmtId="56" fontId="33" fillId="36" borderId="32" xfId="0" applyNumberFormat="1" applyFont="1" applyFill="1" applyBorder="1" applyAlignment="1" applyProtection="1">
      <alignment vertical="center" shrinkToFit="1"/>
      <protection hidden="1"/>
    </xf>
    <xf numFmtId="0" fontId="33" fillId="36" borderId="50" xfId="0" applyNumberFormat="1" applyFont="1" applyFill="1" applyBorder="1" applyAlignment="1" applyProtection="1">
      <alignment vertical="center" shrinkToFit="1"/>
      <protection hidden="1"/>
    </xf>
    <xf numFmtId="20" fontId="33" fillId="36" borderId="32" xfId="0" applyNumberFormat="1" applyFont="1" applyFill="1" applyBorder="1" applyAlignment="1" applyProtection="1">
      <alignment horizontal="center" vertical="center"/>
      <protection hidden="1"/>
    </xf>
    <xf numFmtId="0" fontId="33" fillId="36" borderId="32" xfId="0" applyNumberFormat="1" applyFont="1" applyFill="1" applyBorder="1" applyAlignment="1" applyProtection="1">
      <alignment vertical="center" shrinkToFit="1"/>
      <protection hidden="1"/>
    </xf>
    <xf numFmtId="0" fontId="33" fillId="0" borderId="39" xfId="0" applyNumberFormat="1" applyFont="1" applyFill="1" applyBorder="1" applyAlignment="1" applyProtection="1">
      <alignment horizontal="center" vertical="center" shrinkToFit="1"/>
      <protection hidden="1"/>
    </xf>
    <xf numFmtId="49" fontId="33" fillId="36" borderId="51" xfId="0" applyNumberFormat="1" applyFont="1" applyFill="1" applyBorder="1" applyAlignment="1" applyProtection="1">
      <alignment horizontal="center" vertical="center"/>
      <protection hidden="1"/>
    </xf>
    <xf numFmtId="20" fontId="33" fillId="36" borderId="51" xfId="0" applyNumberFormat="1" applyFont="1" applyFill="1" applyBorder="1" applyAlignment="1" applyProtection="1">
      <alignment horizontal="center" vertical="center"/>
      <protection hidden="1"/>
    </xf>
    <xf numFmtId="0" fontId="33" fillId="36" borderId="51" xfId="0" applyNumberFormat="1" applyFont="1" applyFill="1" applyBorder="1" applyAlignment="1" applyProtection="1">
      <alignment horizontal="center" vertical="center" shrinkToFit="1"/>
      <protection hidden="1"/>
    </xf>
    <xf numFmtId="0" fontId="33" fillId="36" borderId="51" xfId="0" applyNumberFormat="1" applyFont="1" applyFill="1" applyBorder="1" applyAlignment="1" applyProtection="1">
      <alignment horizontal="center" vertical="center"/>
      <protection locked="0" hidden="1"/>
    </xf>
    <xf numFmtId="0" fontId="33" fillId="36" borderId="52" xfId="0" applyNumberFormat="1" applyFont="1" applyFill="1" applyBorder="1" applyAlignment="1" applyProtection="1">
      <alignment horizontal="center" vertical="center" shrinkToFit="1"/>
      <protection hidden="1"/>
    </xf>
    <xf numFmtId="0" fontId="33" fillId="36" borderId="105" xfId="0" applyNumberFormat="1" applyFont="1" applyFill="1" applyBorder="1" applyAlignment="1" applyProtection="1">
      <alignment horizontal="center" vertical="center" shrinkToFit="1"/>
      <protection locked="0" hidden="1"/>
    </xf>
    <xf numFmtId="0" fontId="33" fillId="36" borderId="51" xfId="0" applyNumberFormat="1" applyFont="1" applyFill="1" applyBorder="1" applyAlignment="1" applyProtection="1">
      <alignment horizontal="center" vertical="center" shrinkToFit="1"/>
      <protection locked="0" hidden="1"/>
    </xf>
    <xf numFmtId="0" fontId="33" fillId="36" borderId="106" xfId="0" applyNumberFormat="1" applyFont="1" applyFill="1" applyBorder="1" applyAlignment="1" applyProtection="1">
      <alignment horizontal="center" vertical="center" shrinkToFit="1"/>
      <protection locked="0" hidden="1"/>
    </xf>
    <xf numFmtId="0" fontId="33" fillId="36" borderId="53" xfId="0" applyNumberFormat="1" applyFont="1" applyFill="1" applyBorder="1" applyAlignment="1" applyProtection="1">
      <alignment vertical="center"/>
      <protection hidden="1"/>
    </xf>
    <xf numFmtId="0" fontId="33" fillId="36" borderId="51" xfId="0" applyNumberFormat="1" applyFont="1" applyFill="1" applyBorder="1" applyAlignment="1" applyProtection="1">
      <alignment vertical="center"/>
      <protection hidden="1"/>
    </xf>
    <xf numFmtId="0" fontId="33" fillId="36" borderId="54" xfId="0" applyNumberFormat="1" applyFont="1" applyFill="1" applyBorder="1" applyAlignment="1" applyProtection="1">
      <alignment vertical="center" shrinkToFit="1"/>
      <protection hidden="1"/>
    </xf>
    <xf numFmtId="56" fontId="33" fillId="36" borderId="51" xfId="0" applyNumberFormat="1" applyFont="1" applyFill="1" applyBorder="1" applyAlignment="1" applyProtection="1">
      <alignment vertical="center" shrinkToFit="1"/>
      <protection hidden="1"/>
    </xf>
    <xf numFmtId="49" fontId="33" fillId="36" borderId="46" xfId="0" applyNumberFormat="1" applyFont="1" applyFill="1" applyBorder="1" applyAlignment="1" applyProtection="1">
      <alignment horizontal="center" vertical="center"/>
      <protection hidden="1"/>
    </xf>
    <xf numFmtId="20" fontId="33" fillId="36" borderId="46" xfId="0" applyNumberFormat="1" applyFont="1" applyFill="1" applyBorder="1" applyAlignment="1" applyProtection="1">
      <alignment horizontal="center" vertical="center"/>
      <protection hidden="1"/>
    </xf>
    <xf numFmtId="0" fontId="33" fillId="36" borderId="46" xfId="0" applyNumberFormat="1" applyFont="1" applyFill="1" applyBorder="1" applyAlignment="1" applyProtection="1">
      <alignment horizontal="center" vertical="center" shrinkToFit="1"/>
      <protection hidden="1"/>
    </xf>
    <xf numFmtId="0" fontId="33" fillId="36" borderId="46" xfId="0" applyNumberFormat="1" applyFont="1" applyFill="1" applyBorder="1" applyAlignment="1" applyProtection="1">
      <alignment horizontal="center" vertical="center"/>
      <protection locked="0" hidden="1"/>
    </xf>
    <xf numFmtId="0" fontId="33" fillId="36" borderId="55" xfId="0" applyNumberFormat="1" applyFont="1" applyFill="1" applyBorder="1" applyAlignment="1" applyProtection="1">
      <alignment horizontal="center" vertical="center" shrinkToFit="1"/>
      <protection hidden="1"/>
    </xf>
    <xf numFmtId="0" fontId="33" fillId="36" borderId="101" xfId="0" applyNumberFormat="1" applyFont="1" applyFill="1" applyBorder="1" applyAlignment="1" applyProtection="1">
      <alignment horizontal="center" vertical="center" shrinkToFit="1"/>
      <protection locked="0" hidden="1"/>
    </xf>
    <xf numFmtId="0" fontId="33" fillId="36" borderId="46" xfId="0" applyNumberFormat="1" applyFont="1" applyFill="1" applyBorder="1" applyAlignment="1" applyProtection="1">
      <alignment horizontal="center" vertical="center" shrinkToFit="1"/>
      <protection locked="0" hidden="1"/>
    </xf>
    <xf numFmtId="0" fontId="33" fillId="36" borderId="102" xfId="0" applyNumberFormat="1" applyFont="1" applyFill="1" applyBorder="1" applyAlignment="1" applyProtection="1">
      <alignment horizontal="center" vertical="center" shrinkToFit="1"/>
      <protection locked="0" hidden="1"/>
    </xf>
    <xf numFmtId="0" fontId="33" fillId="36" borderId="47" xfId="0" applyNumberFormat="1" applyFont="1" applyFill="1" applyBorder="1" applyAlignment="1" applyProtection="1">
      <alignment vertical="center"/>
      <protection hidden="1"/>
    </xf>
    <xf numFmtId="0" fontId="33" fillId="36" borderId="46" xfId="0" applyNumberFormat="1" applyFont="1" applyFill="1" applyBorder="1" applyAlignment="1" applyProtection="1">
      <alignment vertical="center"/>
      <protection hidden="1"/>
    </xf>
    <xf numFmtId="56" fontId="33" fillId="36" borderId="46" xfId="0" applyNumberFormat="1" applyFont="1" applyFill="1" applyBorder="1" applyAlignment="1" applyProtection="1">
      <alignment vertical="center" shrinkToFit="1"/>
      <protection hidden="1"/>
    </xf>
    <xf numFmtId="0" fontId="33" fillId="36" borderId="66" xfId="0" applyNumberFormat="1" applyFont="1" applyFill="1" applyBorder="1" applyAlignment="1" applyProtection="1">
      <alignment vertical="center" shrinkToFit="1"/>
      <protection hidden="1"/>
    </xf>
    <xf numFmtId="49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66" fillId="0" borderId="0" xfId="50" applyFont="1" applyAlignment="1">
      <alignment horizontal="left" vertical="center" shrinkToFit="1"/>
    </xf>
    <xf numFmtId="0" fontId="28" fillId="0" borderId="0" xfId="619" applyFont="1" applyAlignment="1">
      <alignment horizontal="left" vertical="center" shrinkToFit="1"/>
    </xf>
    <xf numFmtId="49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35" borderId="32" xfId="0" applyNumberFormat="1" applyFont="1" applyFill="1" applyBorder="1" applyAlignment="1" applyProtection="1">
      <alignment horizontal="center" vertical="center"/>
      <protection hidden="1"/>
    </xf>
    <xf numFmtId="0" fontId="34" fillId="35" borderId="32" xfId="0" applyNumberFormat="1" applyFont="1" applyFill="1" applyBorder="1" applyAlignment="1" applyProtection="1">
      <alignment horizontal="center" vertical="center"/>
      <protection hidden="1"/>
    </xf>
    <xf numFmtId="0" fontId="34" fillId="35" borderId="51" xfId="0" applyNumberFormat="1" applyFont="1" applyFill="1" applyBorder="1" applyAlignment="1" applyProtection="1">
      <alignment horizontal="center" vertical="center"/>
      <protection hidden="1"/>
    </xf>
    <xf numFmtId="49" fontId="33" fillId="0" borderId="12" xfId="0" applyNumberFormat="1" applyFont="1" applyFill="1" applyBorder="1" applyAlignment="1" applyProtection="1">
      <alignment horizontal="left" vertical="center"/>
      <protection hidden="1"/>
    </xf>
    <xf numFmtId="49" fontId="33" fillId="0" borderId="2" xfId="0" applyNumberFormat="1" applyFont="1" applyFill="1" applyBorder="1" applyAlignment="1" applyProtection="1">
      <alignment horizontal="left" vertical="center"/>
      <protection hidden="1"/>
    </xf>
    <xf numFmtId="49" fontId="33" fillId="0" borderId="46" xfId="0" applyNumberFormat="1" applyFont="1" applyFill="1" applyBorder="1" applyAlignment="1">
      <alignment horizontal="center" vertical="center"/>
    </xf>
    <xf numFmtId="0" fontId="75" fillId="0" borderId="0" xfId="619" applyFont="1" applyAlignment="1">
      <alignment horizontal="left" vertical="center" shrinkToFit="1"/>
    </xf>
    <xf numFmtId="0" fontId="76" fillId="0" borderId="0" xfId="619" applyFont="1" applyBorder="1" applyAlignment="1">
      <alignment horizontal="left" vertical="center" shrinkToFit="1"/>
    </xf>
    <xf numFmtId="0" fontId="70" fillId="0" borderId="0" xfId="619" applyFont="1" applyBorder="1" applyAlignment="1">
      <alignment horizontal="left" vertical="center" shrinkToFit="1"/>
    </xf>
    <xf numFmtId="0" fontId="79" fillId="0" borderId="0" xfId="619" applyFont="1" applyBorder="1" applyAlignment="1">
      <alignment horizontal="left" vertical="center" shrinkToFit="1"/>
    </xf>
    <xf numFmtId="0" fontId="33" fillId="31" borderId="46" xfId="0" applyNumberFormat="1" applyFont="1" applyFill="1" applyBorder="1" applyAlignment="1" applyProtection="1">
      <alignment horizontal="center" vertical="center"/>
      <protection hidden="1"/>
    </xf>
    <xf numFmtId="0" fontId="33" fillId="31" borderId="32" xfId="0" applyNumberFormat="1" applyFont="1" applyFill="1" applyBorder="1" applyAlignment="1" applyProtection="1">
      <alignment horizontal="center" vertical="center"/>
      <protection hidden="1"/>
    </xf>
    <xf numFmtId="0" fontId="34" fillId="31" borderId="32" xfId="0" applyNumberFormat="1" applyFont="1" applyFill="1" applyBorder="1" applyAlignment="1" applyProtection="1">
      <alignment horizontal="center" vertical="center"/>
      <protection hidden="1"/>
    </xf>
    <xf numFmtId="0" fontId="34" fillId="31" borderId="51" xfId="0" applyNumberFormat="1" applyFont="1" applyFill="1" applyBorder="1" applyAlignment="1" applyProtection="1">
      <alignment horizontal="center" vertical="center"/>
      <protection hidden="1"/>
    </xf>
    <xf numFmtId="0" fontId="33" fillId="35" borderId="46" xfId="0" applyNumberFormat="1" applyFont="1" applyFill="1" applyBorder="1" applyAlignment="1" applyProtection="1">
      <alignment horizontal="center" vertical="center"/>
      <protection hidden="1"/>
    </xf>
    <xf numFmtId="0" fontId="33" fillId="41" borderId="46" xfId="0" applyNumberFormat="1" applyFont="1" applyFill="1" applyBorder="1" applyAlignment="1" applyProtection="1">
      <alignment horizontal="center" vertical="center"/>
      <protection hidden="1"/>
    </xf>
    <xf numFmtId="0" fontId="33" fillId="41" borderId="32" xfId="0" applyNumberFormat="1" applyFont="1" applyFill="1" applyBorder="1" applyAlignment="1" applyProtection="1">
      <alignment horizontal="center" vertical="center"/>
      <protection hidden="1"/>
    </xf>
    <xf numFmtId="0" fontId="34" fillId="41" borderId="32" xfId="0" applyNumberFormat="1" applyFont="1" applyFill="1" applyBorder="1" applyAlignment="1" applyProtection="1">
      <alignment horizontal="center" vertical="center"/>
      <protection hidden="1"/>
    </xf>
    <xf numFmtId="0" fontId="34" fillId="30" borderId="32" xfId="0" applyNumberFormat="1" applyFont="1" applyFill="1" applyBorder="1" applyAlignment="1" applyProtection="1">
      <alignment horizontal="center" vertical="center"/>
      <protection hidden="1"/>
    </xf>
    <xf numFmtId="0" fontId="34" fillId="30" borderId="51" xfId="0" applyNumberFormat="1" applyFont="1" applyFill="1" applyBorder="1" applyAlignment="1" applyProtection="1">
      <alignment horizontal="center" vertical="center"/>
      <protection hidden="1"/>
    </xf>
    <xf numFmtId="0" fontId="33" fillId="40" borderId="46" xfId="0" applyNumberFormat="1" applyFont="1" applyFill="1" applyBorder="1" applyAlignment="1" applyProtection="1">
      <alignment horizontal="center" vertical="center"/>
      <protection hidden="1"/>
    </xf>
    <xf numFmtId="0" fontId="33" fillId="40" borderId="32" xfId="0" applyNumberFormat="1" applyFont="1" applyFill="1" applyBorder="1" applyAlignment="1" applyProtection="1">
      <alignment horizontal="center" vertical="center"/>
      <protection hidden="1"/>
    </xf>
    <xf numFmtId="0" fontId="34" fillId="40" borderId="32" xfId="0" applyNumberFormat="1" applyFont="1" applyFill="1" applyBorder="1" applyAlignment="1" applyProtection="1">
      <alignment horizontal="center" vertical="center"/>
      <protection hidden="1"/>
    </xf>
    <xf numFmtId="0" fontId="34" fillId="40" borderId="51" xfId="0" applyNumberFormat="1" applyFont="1" applyFill="1" applyBorder="1" applyAlignment="1" applyProtection="1">
      <alignment horizontal="center" vertical="center"/>
      <protection hidden="1"/>
    </xf>
    <xf numFmtId="0" fontId="33" fillId="31" borderId="51" xfId="0" applyNumberFormat="1" applyFont="1" applyFill="1" applyBorder="1" applyAlignment="1" applyProtection="1">
      <alignment horizontal="center" vertical="center"/>
      <protection hidden="1"/>
    </xf>
    <xf numFmtId="0" fontId="33" fillId="35" borderId="41" xfId="0" applyNumberFormat="1" applyFont="1" applyFill="1" applyBorder="1" applyAlignment="1" applyProtection="1">
      <alignment horizontal="center" vertical="center"/>
      <protection hidden="1"/>
    </xf>
    <xf numFmtId="0" fontId="34" fillId="41" borderId="32" xfId="0" applyNumberFormat="1" applyFont="1" applyFill="1" applyBorder="1" applyAlignment="1">
      <alignment horizontal="center" vertical="center"/>
    </xf>
    <xf numFmtId="0" fontId="33" fillId="41" borderId="51" xfId="0" applyNumberFormat="1" applyFont="1" applyFill="1" applyBorder="1" applyAlignment="1" applyProtection="1">
      <alignment horizontal="center" vertical="center"/>
      <protection hidden="1"/>
    </xf>
    <xf numFmtId="0" fontId="33" fillId="42" borderId="46" xfId="0" applyNumberFormat="1" applyFont="1" applyFill="1" applyBorder="1" applyAlignment="1" applyProtection="1">
      <alignment horizontal="center" vertical="center"/>
      <protection hidden="1"/>
    </xf>
    <xf numFmtId="0" fontId="33" fillId="42" borderId="32" xfId="0" applyNumberFormat="1" applyFont="1" applyFill="1" applyBorder="1" applyAlignment="1" applyProtection="1">
      <alignment horizontal="center" vertical="center"/>
      <protection hidden="1"/>
    </xf>
    <xf numFmtId="0" fontId="34" fillId="42" borderId="32" xfId="0" applyNumberFormat="1" applyFont="1" applyFill="1" applyBorder="1" applyAlignment="1" applyProtection="1">
      <alignment horizontal="center" vertical="center"/>
      <protection hidden="1"/>
    </xf>
    <xf numFmtId="0" fontId="34" fillId="42" borderId="51" xfId="0" applyNumberFormat="1" applyFont="1" applyFill="1" applyBorder="1" applyAlignment="1" applyProtection="1">
      <alignment horizontal="center" vertical="center"/>
      <protection hidden="1"/>
    </xf>
    <xf numFmtId="0" fontId="10" fillId="0" borderId="0" xfId="908" applyAlignment="1">
      <alignment horizontal="left" vertical="center"/>
    </xf>
    <xf numFmtId="0" fontId="67" fillId="0" borderId="0" xfId="50" applyFont="1" applyFill="1" applyAlignment="1">
      <alignment horizontal="left" vertical="center" shrinkToFit="1"/>
    </xf>
    <xf numFmtId="0" fontId="10" fillId="0" borderId="0" xfId="47" applyFill="1" applyBorder="1" applyAlignment="1">
      <alignment horizontal="left" vertical="center"/>
    </xf>
    <xf numFmtId="0" fontId="58" fillId="0" borderId="0" xfId="908" applyFont="1" applyAlignment="1">
      <alignment horizontal="left" vertical="center"/>
    </xf>
    <xf numFmtId="0" fontId="59" fillId="0" borderId="0" xfId="908" applyFont="1" applyBorder="1" applyAlignment="1">
      <alignment horizontal="left" vertical="center" shrinkToFit="1"/>
    </xf>
    <xf numFmtId="0" fontId="10" fillId="0" borderId="0" xfId="908" applyBorder="1" applyAlignment="1">
      <alignment horizontal="left" vertical="center"/>
    </xf>
    <xf numFmtId="0" fontId="33" fillId="30" borderId="103" xfId="0" applyNumberFormat="1" applyFont="1" applyFill="1" applyBorder="1" applyAlignment="1" applyProtection="1">
      <alignment horizontal="center" vertical="center" shrinkToFit="1"/>
      <protection locked="0" hidden="1"/>
    </xf>
    <xf numFmtId="0" fontId="33" fillId="30" borderId="32" xfId="0" applyNumberFormat="1" applyFont="1" applyFill="1" applyBorder="1" applyAlignment="1" applyProtection="1">
      <alignment horizontal="center" vertical="center" shrinkToFit="1"/>
      <protection locked="0" hidden="1"/>
    </xf>
    <xf numFmtId="49" fontId="34" fillId="0" borderId="0" xfId="0" applyNumberFormat="1" applyFont="1" applyFill="1" applyBorder="1" applyAlignment="1" applyProtection="1">
      <alignment horizontal="center" vertical="center"/>
      <protection hidden="1"/>
    </xf>
    <xf numFmtId="2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33" fillId="0" borderId="0" xfId="0" applyNumberFormat="1" applyFont="1" applyFill="1" applyBorder="1" applyAlignment="1" applyProtection="1">
      <alignment horizontal="center" vertical="center"/>
      <protection locked="0" hidden="1"/>
    </xf>
    <xf numFmtId="0" fontId="33" fillId="0" borderId="0" xfId="0" applyNumberFormat="1" applyFont="1" applyFill="1" applyBorder="1" applyAlignment="1" applyProtection="1">
      <alignment horizontal="center" vertical="center" shrinkToFit="1"/>
      <protection locked="0" hidden="1"/>
    </xf>
    <xf numFmtId="0" fontId="33" fillId="0" borderId="0" xfId="0" applyNumberFormat="1" applyFont="1" applyFill="1" applyBorder="1" applyAlignment="1" applyProtection="1">
      <alignment vertical="center"/>
      <protection hidden="1"/>
    </xf>
    <xf numFmtId="0" fontId="33" fillId="0" borderId="21" xfId="0" applyNumberFormat="1" applyFont="1" applyFill="1" applyBorder="1" applyAlignment="1" applyProtection="1">
      <alignment vertical="center" shrinkToFit="1"/>
      <protection hidden="1"/>
    </xf>
    <xf numFmtId="0" fontId="10" fillId="0" borderId="17" xfId="47" applyBorder="1" applyAlignment="1">
      <alignment horizontal="center" vertical="center"/>
    </xf>
    <xf numFmtId="0" fontId="64" fillId="0" borderId="123" xfId="47" applyFont="1" applyFill="1" applyBorder="1" applyAlignment="1">
      <alignment vertical="center"/>
    </xf>
    <xf numFmtId="0" fontId="10" fillId="0" borderId="124" xfId="47" applyBorder="1">
      <alignment vertical="center"/>
    </xf>
    <xf numFmtId="0" fontId="10" fillId="0" borderId="125" xfId="47" applyBorder="1">
      <alignment vertical="center"/>
    </xf>
    <xf numFmtId="0" fontId="10" fillId="0" borderId="126" xfId="47" applyBorder="1">
      <alignment vertical="center"/>
    </xf>
    <xf numFmtId="0" fontId="10" fillId="0" borderId="127" xfId="47" applyBorder="1">
      <alignment vertical="center"/>
    </xf>
    <xf numFmtId="0" fontId="10" fillId="0" borderId="123" xfId="47" applyBorder="1">
      <alignment vertical="center"/>
    </xf>
    <xf numFmtId="0" fontId="10" fillId="0" borderId="122" xfId="47" applyBorder="1">
      <alignment vertical="center"/>
    </xf>
    <xf numFmtId="0" fontId="10" fillId="0" borderId="129" xfId="47" applyBorder="1" applyAlignment="1">
      <alignment horizontal="center" vertical="center"/>
    </xf>
    <xf numFmtId="0" fontId="10" fillId="0" borderId="130" xfId="47" applyBorder="1">
      <alignment vertical="center"/>
    </xf>
    <xf numFmtId="0" fontId="10" fillId="0" borderId="131" xfId="47" applyBorder="1">
      <alignment vertical="center"/>
    </xf>
    <xf numFmtId="0" fontId="10" fillId="0" borderId="132" xfId="47" applyBorder="1">
      <alignment vertical="center"/>
    </xf>
    <xf numFmtId="0" fontId="10" fillId="0" borderId="133" xfId="47" applyBorder="1">
      <alignment vertical="center"/>
    </xf>
    <xf numFmtId="0" fontId="10" fillId="0" borderId="129" xfId="47" applyBorder="1">
      <alignment vertical="center"/>
    </xf>
    <xf numFmtId="0" fontId="10" fillId="0" borderId="130" xfId="47" applyFill="1" applyBorder="1">
      <alignment vertical="center"/>
    </xf>
    <xf numFmtId="0" fontId="64" fillId="0" borderId="123" xfId="47" applyFont="1" applyFill="1" applyBorder="1" applyAlignment="1">
      <alignment horizontal="center" vertical="center"/>
    </xf>
    <xf numFmtId="0" fontId="64" fillId="0" borderId="133" xfId="47" applyFont="1" applyFill="1" applyBorder="1" applyAlignment="1">
      <alignment vertical="center"/>
    </xf>
    <xf numFmtId="0" fontId="64" fillId="0" borderId="122" xfId="47" applyFont="1" applyFill="1" applyBorder="1" applyAlignment="1">
      <alignment vertical="center"/>
    </xf>
    <xf numFmtId="0" fontId="10" fillId="0" borderId="20" xfId="47" applyBorder="1" applyAlignment="1">
      <alignment horizontal="center" vertical="center" textRotation="255" shrinkToFit="1"/>
    </xf>
    <xf numFmtId="0" fontId="10" fillId="0" borderId="22" xfId="47" applyBorder="1" applyAlignment="1">
      <alignment horizontal="center" vertical="center" textRotation="255" shrinkToFit="1"/>
    </xf>
    <xf numFmtId="0" fontId="10" fillId="0" borderId="20" xfId="47" applyBorder="1" applyAlignment="1">
      <alignment horizontal="center" vertical="center" shrinkToFit="1"/>
    </xf>
    <xf numFmtId="0" fontId="10" fillId="0" borderId="22" xfId="47" applyBorder="1" applyAlignment="1">
      <alignment horizontal="center" vertical="center" shrinkToFit="1"/>
    </xf>
    <xf numFmtId="0" fontId="10" fillId="0" borderId="14" xfId="47" applyBorder="1" applyAlignment="1">
      <alignment horizontal="center" vertical="center" textRotation="255" shrinkToFit="1"/>
    </xf>
    <xf numFmtId="0" fontId="10" fillId="0" borderId="16" xfId="47" applyBorder="1" applyAlignment="1">
      <alignment horizontal="center" vertical="center" textRotation="255" shrinkToFit="1"/>
    </xf>
    <xf numFmtId="0" fontId="10" fillId="0" borderId="26" xfId="47" applyBorder="1" applyAlignment="1">
      <alignment horizontal="center" vertical="center" textRotation="255" shrinkToFit="1"/>
    </xf>
    <xf numFmtId="0" fontId="10" fillId="0" borderId="17" xfId="47" applyBorder="1" applyAlignment="1">
      <alignment horizontal="center" vertical="center" textRotation="255" shrinkToFit="1"/>
    </xf>
    <xf numFmtId="0" fontId="10" fillId="0" borderId="18" xfId="47" applyBorder="1" applyAlignment="1">
      <alignment horizontal="center" vertical="center" textRotation="255" shrinkToFit="1"/>
    </xf>
    <xf numFmtId="0" fontId="10" fillId="0" borderId="13" xfId="47" applyBorder="1" applyAlignment="1">
      <alignment horizontal="center" vertical="center" textRotation="255" shrinkToFit="1"/>
    </xf>
    <xf numFmtId="0" fontId="10" fillId="0" borderId="18" xfId="47" applyBorder="1" applyAlignment="1">
      <alignment horizontal="center" vertical="center" shrinkToFit="1"/>
    </xf>
    <xf numFmtId="0" fontId="64" fillId="37" borderId="0" xfId="47" applyFont="1" applyFill="1" applyAlignment="1">
      <alignment horizontal="center" vertical="center"/>
    </xf>
    <xf numFmtId="0" fontId="64" fillId="0" borderId="0" xfId="47" applyFont="1" applyFill="1" applyAlignment="1">
      <alignment horizontal="center" vertical="center"/>
    </xf>
    <xf numFmtId="0" fontId="10" fillId="0" borderId="15" xfId="47" applyBorder="1" applyAlignment="1">
      <alignment horizontal="center" vertical="center"/>
    </xf>
    <xf numFmtId="0" fontId="10" fillId="0" borderId="0" xfId="47" applyBorder="1" applyAlignment="1">
      <alignment horizontal="center" vertical="center"/>
    </xf>
    <xf numFmtId="0" fontId="10" fillId="0" borderId="98" xfId="47" applyBorder="1" applyAlignment="1">
      <alignment horizontal="center" vertical="center"/>
    </xf>
    <xf numFmtId="0" fontId="10" fillId="0" borderId="38" xfId="47" applyBorder="1" applyAlignment="1">
      <alignment horizontal="center" vertical="center"/>
    </xf>
    <xf numFmtId="0" fontId="10" fillId="0" borderId="35" xfId="47" applyBorder="1" applyAlignment="1">
      <alignment horizontal="center" vertical="center"/>
    </xf>
    <xf numFmtId="0" fontId="10" fillId="0" borderId="42" xfId="47" applyBorder="1" applyAlignment="1">
      <alignment horizontal="center" vertical="center"/>
    </xf>
    <xf numFmtId="0" fontId="10" fillId="0" borderId="16" xfId="47" applyBorder="1" applyAlignment="1">
      <alignment horizontal="center" vertical="center"/>
    </xf>
    <xf numFmtId="0" fontId="10" fillId="0" borderId="17" xfId="47" applyBorder="1" applyAlignment="1">
      <alignment horizontal="center" vertical="center"/>
    </xf>
    <xf numFmtId="0" fontId="64" fillId="37" borderId="0" xfId="47" applyFont="1" applyFill="1" applyBorder="1" applyAlignment="1">
      <alignment horizontal="center" vertical="center"/>
    </xf>
    <xf numFmtId="0" fontId="10" fillId="0" borderId="14" xfId="47" applyFill="1" applyBorder="1" applyAlignment="1">
      <alignment horizontal="center" vertical="center" textRotation="255" shrinkToFit="1"/>
    </xf>
    <xf numFmtId="0" fontId="10" fillId="0" borderId="16" xfId="47" applyFill="1" applyBorder="1" applyAlignment="1">
      <alignment horizontal="center" vertical="center" textRotation="255" shrinkToFit="1"/>
    </xf>
    <xf numFmtId="0" fontId="10" fillId="0" borderId="26" xfId="47" applyFill="1" applyBorder="1" applyAlignment="1">
      <alignment horizontal="center" vertical="center" textRotation="255" shrinkToFit="1"/>
    </xf>
    <xf numFmtId="0" fontId="10" fillId="0" borderId="17" xfId="47" applyFill="1" applyBorder="1" applyAlignment="1">
      <alignment horizontal="center" vertical="center" textRotation="255" shrinkToFit="1"/>
    </xf>
    <xf numFmtId="0" fontId="10" fillId="0" borderId="18" xfId="47" applyFill="1" applyBorder="1" applyAlignment="1">
      <alignment horizontal="center" vertical="center" textRotation="255" shrinkToFit="1"/>
    </xf>
    <xf numFmtId="0" fontId="10" fillId="0" borderId="13" xfId="47" applyFill="1" applyBorder="1" applyAlignment="1">
      <alignment horizontal="center" vertical="center" textRotation="255" shrinkToFit="1"/>
    </xf>
    <xf numFmtId="0" fontId="10" fillId="0" borderId="12" xfId="47" applyBorder="1" applyAlignment="1">
      <alignment horizontal="center" vertical="center"/>
    </xf>
    <xf numFmtId="0" fontId="10" fillId="0" borderId="120" xfId="47" applyBorder="1" applyAlignment="1">
      <alignment horizontal="center" vertical="center"/>
    </xf>
    <xf numFmtId="0" fontId="10" fillId="0" borderId="121" xfId="47" applyBorder="1" applyAlignment="1">
      <alignment horizontal="center" vertical="center"/>
    </xf>
    <xf numFmtId="0" fontId="10" fillId="0" borderId="128" xfId="47" applyBorder="1" applyAlignment="1">
      <alignment horizontal="center" vertical="center"/>
    </xf>
    <xf numFmtId="0" fontId="10" fillId="0" borderId="0" xfId="47" applyBorder="1" applyAlignment="1">
      <alignment horizontal="center" vertical="center" shrinkToFit="1"/>
    </xf>
    <xf numFmtId="0" fontId="10" fillId="0" borderId="12" xfId="47" applyBorder="1" applyAlignment="1">
      <alignment horizontal="center" vertical="center" shrinkToFit="1"/>
    </xf>
    <xf numFmtId="0" fontId="58" fillId="0" borderId="67" xfId="908" applyFont="1" applyBorder="1" applyAlignment="1">
      <alignment horizontal="center" vertical="center" shrinkToFit="1"/>
    </xf>
    <xf numFmtId="0" fontId="58" fillId="0" borderId="58" xfId="908" applyFont="1" applyBorder="1" applyAlignment="1">
      <alignment horizontal="center" vertical="center" shrinkToFit="1"/>
    </xf>
    <xf numFmtId="0" fontId="58" fillId="0" borderId="61" xfId="908" applyFont="1" applyBorder="1" applyAlignment="1">
      <alignment horizontal="center" vertical="center" shrinkToFit="1"/>
    </xf>
    <xf numFmtId="0" fontId="58" fillId="0" borderId="74" xfId="908" applyFont="1" applyBorder="1" applyAlignment="1">
      <alignment horizontal="center" vertical="center" shrinkToFit="1"/>
    </xf>
    <xf numFmtId="0" fontId="58" fillId="0" borderId="83" xfId="908" applyFont="1" applyBorder="1" applyAlignment="1">
      <alignment horizontal="center" vertical="center" shrinkToFit="1"/>
    </xf>
    <xf numFmtId="0" fontId="58" fillId="0" borderId="84" xfId="908" applyFont="1" applyBorder="1" applyAlignment="1">
      <alignment horizontal="center" vertical="center" shrinkToFit="1"/>
    </xf>
    <xf numFmtId="0" fontId="57" fillId="0" borderId="15" xfId="908" applyFont="1" applyBorder="1" applyAlignment="1">
      <alignment horizontal="center" vertical="top"/>
    </xf>
    <xf numFmtId="0" fontId="57" fillId="0" borderId="16" xfId="908" applyFont="1" applyBorder="1" applyAlignment="1">
      <alignment horizontal="center" vertical="top"/>
    </xf>
    <xf numFmtId="0" fontId="58" fillId="0" borderId="26" xfId="908" applyFont="1" applyBorder="1" applyAlignment="1">
      <alignment horizontal="center" vertical="center"/>
    </xf>
    <xf numFmtId="0" fontId="58" fillId="0" borderId="17" xfId="908" applyFont="1" applyBorder="1" applyAlignment="1">
      <alignment horizontal="center" vertical="center"/>
    </xf>
    <xf numFmtId="0" fontId="58" fillId="0" borderId="18" xfId="908" applyFont="1" applyBorder="1" applyAlignment="1">
      <alignment horizontal="center" vertical="center"/>
    </xf>
    <xf numFmtId="0" fontId="58" fillId="0" borderId="13" xfId="908" applyFont="1" applyBorder="1" applyAlignment="1">
      <alignment horizontal="center" vertical="center"/>
    </xf>
    <xf numFmtId="0" fontId="58" fillId="0" borderId="86" xfId="908" applyFont="1" applyBorder="1" applyAlignment="1">
      <alignment horizontal="center" vertical="center"/>
    </xf>
    <xf numFmtId="0" fontId="58" fillId="0" borderId="88" xfId="908" applyFont="1" applyBorder="1" applyAlignment="1">
      <alignment horizontal="center" vertical="center"/>
    </xf>
    <xf numFmtId="0" fontId="57" fillId="0" borderId="15" xfId="908" applyFont="1" applyBorder="1" applyAlignment="1">
      <alignment horizontal="center" vertical="center"/>
    </xf>
    <xf numFmtId="0" fontId="58" fillId="0" borderId="90" xfId="908" applyFont="1" applyBorder="1" applyAlignment="1">
      <alignment horizontal="center" vertical="center"/>
    </xf>
    <xf numFmtId="0" fontId="58" fillId="0" borderId="76" xfId="908" applyFont="1" applyBorder="1" applyAlignment="1">
      <alignment horizontal="center" vertical="center"/>
    </xf>
    <xf numFmtId="0" fontId="58" fillId="0" borderId="0" xfId="50" applyFont="1" applyFill="1" applyBorder="1" applyAlignment="1" applyProtection="1">
      <alignment horizontal="center" vertical="center" shrinkToFit="1"/>
    </xf>
    <xf numFmtId="0" fontId="58" fillId="0" borderId="17" xfId="50" applyFont="1" applyFill="1" applyBorder="1" applyAlignment="1" applyProtection="1">
      <alignment horizontal="center" vertical="center" shrinkToFit="1"/>
    </xf>
    <xf numFmtId="0" fontId="58" fillId="0" borderId="19" xfId="50" applyFont="1" applyFill="1" applyBorder="1" applyAlignment="1" applyProtection="1">
      <alignment horizontal="center" vertical="center" shrinkToFit="1"/>
    </xf>
    <xf numFmtId="0" fontId="58" fillId="0" borderId="76" xfId="50" applyFont="1" applyFill="1" applyBorder="1" applyAlignment="1" applyProtection="1">
      <alignment horizontal="center" vertical="center" shrinkToFit="1"/>
    </xf>
    <xf numFmtId="0" fontId="58" fillId="0" borderId="26" xfId="50" applyFont="1" applyFill="1" applyBorder="1" applyAlignment="1" applyProtection="1">
      <alignment horizontal="center" vertical="center" shrinkToFit="1"/>
    </xf>
    <xf numFmtId="0" fontId="58" fillId="0" borderId="90" xfId="50" applyFont="1" applyFill="1" applyBorder="1" applyAlignment="1" applyProtection="1">
      <alignment horizontal="center" vertical="center" shrinkToFit="1"/>
    </xf>
    <xf numFmtId="0" fontId="57" fillId="0" borderId="14" xfId="908" applyFont="1" applyBorder="1" applyAlignment="1">
      <alignment horizontal="center" vertical="center"/>
    </xf>
    <xf numFmtId="0" fontId="69" fillId="35" borderId="14" xfId="619" applyFont="1" applyFill="1" applyBorder="1" applyAlignment="1">
      <alignment horizontal="center" vertical="top"/>
    </xf>
    <xf numFmtId="0" fontId="69" fillId="35" borderId="15" xfId="619" applyFont="1" applyFill="1" applyBorder="1" applyAlignment="1">
      <alignment horizontal="center" vertical="top"/>
    </xf>
    <xf numFmtId="0" fontId="69" fillId="35" borderId="16" xfId="619" applyFont="1" applyFill="1" applyBorder="1" applyAlignment="1">
      <alignment horizontal="center" vertical="top"/>
    </xf>
    <xf numFmtId="0" fontId="69" fillId="35" borderId="26" xfId="619" applyFont="1" applyFill="1" applyBorder="1" applyAlignment="1">
      <alignment horizontal="center" vertical="top"/>
    </xf>
    <xf numFmtId="0" fontId="69" fillId="35" borderId="0" xfId="619" applyFont="1" applyFill="1" applyBorder="1" applyAlignment="1">
      <alignment horizontal="center" vertical="top"/>
    </xf>
    <xf numFmtId="0" fontId="69" fillId="35" borderId="17" xfId="619" applyFont="1" applyFill="1" applyBorder="1" applyAlignment="1">
      <alignment horizontal="center" vertical="top"/>
    </xf>
    <xf numFmtId="0" fontId="69" fillId="35" borderId="18" xfId="619" applyFont="1" applyFill="1" applyBorder="1" applyAlignment="1">
      <alignment horizontal="center" vertical="top"/>
    </xf>
    <xf numFmtId="0" fontId="69" fillId="35" borderId="12" xfId="619" applyFont="1" applyFill="1" applyBorder="1" applyAlignment="1">
      <alignment horizontal="center" vertical="top"/>
    </xf>
    <xf numFmtId="0" fontId="69" fillId="35" borderId="13" xfId="619" applyFont="1" applyFill="1" applyBorder="1" applyAlignment="1">
      <alignment horizontal="center" vertical="top"/>
    </xf>
    <xf numFmtId="0" fontId="46" fillId="0" borderId="57" xfId="908" applyFont="1" applyBorder="1" applyAlignment="1">
      <alignment horizontal="center" vertical="center" shrinkToFit="1"/>
    </xf>
    <xf numFmtId="0" fontId="46" fillId="0" borderId="24" xfId="908" applyFont="1" applyBorder="1" applyAlignment="1">
      <alignment horizontal="center" vertical="center" shrinkToFit="1"/>
    </xf>
    <xf numFmtId="0" fontId="46" fillId="0" borderId="75" xfId="908" applyFont="1" applyBorder="1" applyAlignment="1">
      <alignment horizontal="center" vertical="center" shrinkToFit="1"/>
    </xf>
    <xf numFmtId="0" fontId="46" fillId="0" borderId="14" xfId="908" applyFont="1" applyBorder="1" applyAlignment="1">
      <alignment horizontal="center" vertical="center" shrinkToFit="1"/>
    </xf>
    <xf numFmtId="0" fontId="46" fillId="0" borderId="26" xfId="908" applyFont="1" applyBorder="1" applyAlignment="1">
      <alignment horizontal="center" vertical="center" shrinkToFit="1"/>
    </xf>
    <xf numFmtId="0" fontId="46" fillId="0" borderId="90" xfId="908" applyFont="1" applyBorder="1" applyAlignment="1">
      <alignment horizontal="center" vertical="center" shrinkToFit="1"/>
    </xf>
    <xf numFmtId="0" fontId="61" fillId="0" borderId="82" xfId="908" applyFont="1" applyBorder="1" applyAlignment="1">
      <alignment horizontal="center" vertical="center" shrinkToFit="1"/>
    </xf>
    <xf numFmtId="0" fontId="61" fillId="0" borderId="108" xfId="908" applyFont="1" applyBorder="1" applyAlignment="1">
      <alignment horizontal="center" vertical="center" shrinkToFit="1"/>
    </xf>
    <xf numFmtId="0" fontId="46" fillId="0" borderId="18" xfId="908" applyFont="1" applyBorder="1" applyAlignment="1">
      <alignment horizontal="center" vertical="center" shrinkToFit="1"/>
    </xf>
    <xf numFmtId="0" fontId="46" fillId="0" borderId="79" xfId="908" applyFont="1" applyBorder="1" applyAlignment="1">
      <alignment horizontal="center" vertical="center" shrinkToFit="1"/>
    </xf>
    <xf numFmtId="0" fontId="61" fillId="0" borderId="116" xfId="908" applyFont="1" applyBorder="1" applyAlignment="1">
      <alignment horizontal="center" vertical="center" shrinkToFit="1"/>
    </xf>
    <xf numFmtId="0" fontId="61" fillId="0" borderId="117" xfId="908" applyFont="1" applyBorder="1" applyAlignment="1">
      <alignment horizontal="center" vertical="center" shrinkToFit="1"/>
    </xf>
    <xf numFmtId="0" fontId="61" fillId="0" borderId="118" xfId="908" applyFont="1" applyBorder="1" applyAlignment="1">
      <alignment horizontal="center" vertical="center" shrinkToFit="1"/>
    </xf>
    <xf numFmtId="0" fontId="61" fillId="0" borderId="119" xfId="908" applyFont="1" applyBorder="1" applyAlignment="1">
      <alignment horizontal="center" vertical="center" shrinkToFit="1"/>
    </xf>
    <xf numFmtId="0" fontId="66" fillId="0" borderId="0" xfId="50" applyFont="1" applyAlignment="1">
      <alignment horizontal="center" vertical="center" shrinkToFit="1"/>
    </xf>
    <xf numFmtId="0" fontId="66" fillId="0" borderId="0" xfId="50" applyFont="1" applyAlignment="1">
      <alignment horizontal="left" vertical="center" shrinkToFit="1"/>
    </xf>
    <xf numFmtId="0" fontId="10" fillId="0" borderId="24" xfId="619" applyFont="1" applyBorder="1" applyAlignment="1">
      <alignment horizontal="center" vertical="center" shrinkToFit="1"/>
    </xf>
    <xf numFmtId="0" fontId="69" fillId="31" borderId="14" xfId="619" applyFont="1" applyFill="1" applyBorder="1" applyAlignment="1">
      <alignment horizontal="center" vertical="top"/>
    </xf>
    <xf numFmtId="0" fontId="69" fillId="31" borderId="15" xfId="619" applyFont="1" applyFill="1" applyBorder="1" applyAlignment="1">
      <alignment horizontal="center" vertical="top"/>
    </xf>
    <xf numFmtId="0" fontId="69" fillId="31" borderId="16" xfId="619" applyFont="1" applyFill="1" applyBorder="1" applyAlignment="1">
      <alignment horizontal="center" vertical="top"/>
    </xf>
    <xf numFmtId="0" fontId="69" fillId="31" borderId="26" xfId="619" applyFont="1" applyFill="1" applyBorder="1" applyAlignment="1">
      <alignment horizontal="center" vertical="top"/>
    </xf>
    <xf numFmtId="0" fontId="69" fillId="31" borderId="0" xfId="619" applyFont="1" applyFill="1" applyBorder="1" applyAlignment="1">
      <alignment horizontal="center" vertical="top"/>
    </xf>
    <xf numFmtId="0" fontId="69" fillId="31" borderId="17" xfId="619" applyFont="1" applyFill="1" applyBorder="1" applyAlignment="1">
      <alignment horizontal="center" vertical="top"/>
    </xf>
    <xf numFmtId="0" fontId="69" fillId="31" borderId="18" xfId="619" applyFont="1" applyFill="1" applyBorder="1" applyAlignment="1">
      <alignment horizontal="center" vertical="top"/>
    </xf>
    <xf numFmtId="0" fontId="69" fillId="31" borderId="12" xfId="619" applyFont="1" applyFill="1" applyBorder="1" applyAlignment="1">
      <alignment horizontal="center" vertical="top"/>
    </xf>
    <xf numFmtId="0" fontId="69" fillId="31" borderId="13" xfId="619" applyFont="1" applyFill="1" applyBorder="1" applyAlignment="1">
      <alignment horizontal="center" vertical="top"/>
    </xf>
    <xf numFmtId="0" fontId="76" fillId="0" borderId="0" xfId="619" applyFont="1" applyAlignment="1">
      <alignment vertical="center" shrinkToFit="1"/>
    </xf>
    <xf numFmtId="0" fontId="76" fillId="0" borderId="19" xfId="619" applyFont="1" applyBorder="1" applyAlignment="1">
      <alignment vertical="center" shrinkToFit="1"/>
    </xf>
    <xf numFmtId="0" fontId="75" fillId="0" borderId="67" xfId="619" applyFont="1" applyBorder="1" applyAlignment="1">
      <alignment horizontal="center" vertical="center" shrinkToFit="1"/>
    </xf>
    <xf numFmtId="0" fontId="75" fillId="0" borderId="58" xfId="619" applyFont="1" applyBorder="1" applyAlignment="1">
      <alignment horizontal="center" vertical="center" shrinkToFit="1"/>
    </xf>
    <xf numFmtId="0" fontId="75" fillId="0" borderId="61" xfId="619" applyFont="1" applyBorder="1" applyAlignment="1">
      <alignment horizontal="center" vertical="center" shrinkToFit="1"/>
    </xf>
    <xf numFmtId="0" fontId="70" fillId="0" borderId="83" xfId="619" applyFont="1" applyBorder="1" applyAlignment="1">
      <alignment horizontal="center" vertical="center" wrapText="1" shrinkToFit="1"/>
    </xf>
    <xf numFmtId="0" fontId="70" fillId="0" borderId="84" xfId="619" applyFont="1" applyBorder="1" applyAlignment="1">
      <alignment horizontal="center" vertical="center" wrapText="1" shrinkToFit="1"/>
    </xf>
    <xf numFmtId="0" fontId="69" fillId="0" borderId="14" xfId="619" applyFont="1" applyBorder="1" applyAlignment="1">
      <alignment horizontal="center" vertical="center"/>
    </xf>
    <xf numFmtId="0" fontId="69" fillId="0" borderId="15" xfId="619" applyFont="1" applyBorder="1" applyAlignment="1">
      <alignment horizontal="center" vertical="center"/>
    </xf>
    <xf numFmtId="0" fontId="80" fillId="0" borderId="26" xfId="50" applyFont="1" applyBorder="1" applyAlignment="1">
      <alignment horizontal="center" vertical="center" shrinkToFit="1"/>
    </xf>
    <xf numFmtId="0" fontId="80" fillId="0" borderId="0" xfId="50" applyFont="1" applyBorder="1" applyAlignment="1">
      <alignment horizontal="center" vertical="center" shrinkToFit="1"/>
    </xf>
    <xf numFmtId="0" fontId="80" fillId="0" borderId="18" xfId="50" applyFont="1" applyBorder="1" applyAlignment="1">
      <alignment horizontal="center" vertical="center" shrinkToFit="1"/>
    </xf>
    <xf numFmtId="0" fontId="80" fillId="0" borderId="12" xfId="50" applyFont="1" applyBorder="1" applyAlignment="1">
      <alignment horizontal="center" vertical="center" shrinkToFit="1"/>
    </xf>
    <xf numFmtId="0" fontId="80" fillId="0" borderId="17" xfId="50" applyFont="1" applyBorder="1" applyAlignment="1">
      <alignment horizontal="center" vertical="center" shrinkToFit="1"/>
    </xf>
    <xf numFmtId="0" fontId="80" fillId="0" borderId="13" xfId="50" applyFont="1" applyBorder="1" applyAlignment="1">
      <alignment horizontal="center" vertical="center" shrinkToFit="1"/>
    </xf>
    <xf numFmtId="0" fontId="75" fillId="0" borderId="26" xfId="619" applyFont="1" applyBorder="1" applyAlignment="1">
      <alignment horizontal="center" vertical="center"/>
    </xf>
    <xf numFmtId="0" fontId="75" fillId="0" borderId="17" xfId="619" applyFont="1" applyBorder="1" applyAlignment="1">
      <alignment horizontal="center" vertical="center"/>
    </xf>
    <xf numFmtId="0" fontId="75" fillId="0" borderId="18" xfId="619" applyFont="1" applyBorder="1" applyAlignment="1">
      <alignment horizontal="center" vertical="center"/>
    </xf>
    <xf numFmtId="0" fontId="75" fillId="0" borderId="13" xfId="619" applyFont="1" applyBorder="1" applyAlignment="1">
      <alignment horizontal="center" vertical="center"/>
    </xf>
    <xf numFmtId="0" fontId="78" fillId="0" borderId="83" xfId="619" applyFont="1" applyBorder="1" applyAlignment="1">
      <alignment horizontal="center" vertical="center" shrinkToFit="1"/>
    </xf>
    <xf numFmtId="0" fontId="78" fillId="0" borderId="84" xfId="619" applyFont="1" applyBorder="1" applyAlignment="1">
      <alignment horizontal="center" vertical="center" shrinkToFit="1"/>
    </xf>
    <xf numFmtId="0" fontId="78" fillId="0" borderId="87" xfId="619" applyFont="1" applyBorder="1" applyAlignment="1">
      <alignment horizontal="center" vertical="center" shrinkToFit="1"/>
    </xf>
    <xf numFmtId="0" fontId="78" fillId="0" borderId="16" xfId="619" applyFont="1" applyBorder="1" applyAlignment="1">
      <alignment horizontal="center" vertical="center" shrinkToFit="1"/>
    </xf>
    <xf numFmtId="0" fontId="78" fillId="0" borderId="17" xfId="619" applyFont="1" applyBorder="1" applyAlignment="1">
      <alignment horizontal="center" vertical="center" shrinkToFit="1"/>
    </xf>
    <xf numFmtId="0" fontId="78" fillId="0" borderId="13" xfId="619" applyFont="1" applyBorder="1" applyAlignment="1">
      <alignment horizontal="center" vertical="center" shrinkToFit="1"/>
    </xf>
    <xf numFmtId="0" fontId="78" fillId="0" borderId="28" xfId="619" applyFont="1" applyBorder="1" applyAlignment="1">
      <alignment horizontal="center" vertical="center" shrinkToFit="1"/>
    </xf>
    <xf numFmtId="0" fontId="78" fillId="0" borderId="27" xfId="619" applyFont="1" applyBorder="1" applyAlignment="1">
      <alignment horizontal="center" vertical="center" shrinkToFit="1"/>
    </xf>
    <xf numFmtId="0" fontId="78" fillId="0" borderId="30" xfId="619" applyFont="1" applyBorder="1" applyAlignment="1">
      <alignment horizontal="center" vertical="center" shrinkToFit="1"/>
    </xf>
    <xf numFmtId="0" fontId="69" fillId="0" borderId="14" xfId="619" applyFont="1" applyBorder="1" applyAlignment="1" applyProtection="1">
      <alignment horizontal="center" vertical="center"/>
    </xf>
    <xf numFmtId="0" fontId="69" fillId="0" borderId="15" xfId="619" applyFont="1" applyBorder="1" applyAlignment="1" applyProtection="1">
      <alignment horizontal="center" vertical="center"/>
    </xf>
    <xf numFmtId="0" fontId="69" fillId="0" borderId="0" xfId="619" applyFont="1" applyBorder="1" applyAlignment="1">
      <alignment horizontal="center" vertical="center"/>
    </xf>
    <xf numFmtId="0" fontId="75" fillId="0" borderId="26" xfId="50" applyFont="1" applyFill="1" applyBorder="1" applyAlignment="1" applyProtection="1">
      <alignment horizontal="center" vertical="center" shrinkToFit="1"/>
    </xf>
    <xf numFmtId="0" fontId="75" fillId="0" borderId="0" xfId="50" applyFont="1" applyFill="1" applyBorder="1" applyAlignment="1" applyProtection="1">
      <alignment horizontal="center" vertical="center" shrinkToFit="1"/>
    </xf>
    <xf numFmtId="0" fontId="75" fillId="0" borderId="18" xfId="50" applyFont="1" applyFill="1" applyBorder="1" applyAlignment="1" applyProtection="1">
      <alignment horizontal="center" vertical="center" shrinkToFit="1"/>
    </xf>
    <xf numFmtId="0" fontId="75" fillId="0" borderId="12" xfId="50" applyFont="1" applyFill="1" applyBorder="1" applyAlignment="1" applyProtection="1">
      <alignment horizontal="center" vertical="center" shrinkToFit="1"/>
    </xf>
    <xf numFmtId="0" fontId="75" fillId="0" borderId="0" xfId="619" applyFont="1" applyBorder="1" applyAlignment="1" applyProtection="1">
      <alignment horizontal="center" vertical="center"/>
    </xf>
    <xf numFmtId="0" fontId="75" fillId="0" borderId="17" xfId="619" applyFont="1" applyBorder="1" applyAlignment="1" applyProtection="1">
      <alignment horizontal="center" vertical="center"/>
    </xf>
    <xf numFmtId="0" fontId="75" fillId="0" borderId="12" xfId="619" applyFont="1" applyBorder="1" applyAlignment="1" applyProtection="1">
      <alignment horizontal="center" vertical="center"/>
    </xf>
    <xf numFmtId="0" fontId="75" fillId="0" borderId="13" xfId="619" applyFont="1" applyBorder="1" applyAlignment="1" applyProtection="1">
      <alignment horizontal="center" vertical="center"/>
    </xf>
    <xf numFmtId="0" fontId="75" fillId="0" borderId="17" xfId="50" applyFont="1" applyFill="1" applyBorder="1" applyAlignment="1" applyProtection="1">
      <alignment horizontal="center" vertical="center" shrinkToFit="1"/>
    </xf>
    <xf numFmtId="0" fontId="75" fillId="0" borderId="13" xfId="50" applyFont="1" applyFill="1" applyBorder="1" applyAlignment="1" applyProtection="1">
      <alignment horizontal="center" vertical="center" shrinkToFit="1"/>
    </xf>
    <xf numFmtId="0" fontId="75" fillId="0" borderId="0" xfId="619" applyFont="1" applyBorder="1" applyAlignment="1">
      <alignment horizontal="center" vertical="center"/>
    </xf>
    <xf numFmtId="0" fontId="75" fillId="0" borderId="12" xfId="619" applyFont="1" applyBorder="1" applyAlignment="1">
      <alignment horizontal="center" vertical="center"/>
    </xf>
    <xf numFmtId="0" fontId="76" fillId="0" borderId="0" xfId="619" applyFont="1" applyAlignment="1">
      <alignment horizontal="left" vertical="center"/>
    </xf>
    <xf numFmtId="0" fontId="79" fillId="0" borderId="94" xfId="619" applyFont="1" applyBorder="1" applyAlignment="1">
      <alignment horizontal="center" vertical="center" shrinkToFit="1"/>
    </xf>
    <xf numFmtId="0" fontId="79" fillId="0" borderId="95" xfId="619" applyFont="1" applyBorder="1" applyAlignment="1">
      <alignment horizontal="center" vertical="center" shrinkToFit="1"/>
    </xf>
    <xf numFmtId="0" fontId="79" fillId="0" borderId="96" xfId="619" applyFont="1" applyBorder="1" applyAlignment="1">
      <alignment horizontal="center" vertical="center" shrinkToFit="1"/>
    </xf>
    <xf numFmtId="0" fontId="70" fillId="0" borderId="24" xfId="619" applyFont="1" applyBorder="1" applyAlignment="1">
      <alignment horizontal="center" vertical="center" shrinkToFit="1"/>
    </xf>
    <xf numFmtId="0" fontId="75" fillId="0" borderId="90" xfId="619" applyFont="1" applyBorder="1" applyAlignment="1">
      <alignment horizontal="center" vertical="center"/>
    </xf>
    <xf numFmtId="0" fontId="75" fillId="0" borderId="76" xfId="619" applyFont="1" applyBorder="1" applyAlignment="1">
      <alignment horizontal="center" vertical="center"/>
    </xf>
    <xf numFmtId="0" fontId="78" fillId="0" borderId="89" xfId="619" applyFont="1" applyBorder="1" applyAlignment="1">
      <alignment horizontal="center" vertical="center" shrinkToFit="1"/>
    </xf>
    <xf numFmtId="0" fontId="78" fillId="0" borderId="77" xfId="619" applyFont="1" applyBorder="1" applyAlignment="1">
      <alignment horizontal="center" vertical="center" shrinkToFit="1"/>
    </xf>
    <xf numFmtId="0" fontId="70" fillId="0" borderId="57" xfId="619" applyFont="1" applyBorder="1" applyAlignment="1">
      <alignment horizontal="center" vertical="center" wrapText="1" shrinkToFit="1"/>
    </xf>
    <xf numFmtId="0" fontId="70" fillId="0" borderId="24" xfId="619" applyFont="1" applyBorder="1" applyAlignment="1">
      <alignment horizontal="center" vertical="center" wrapText="1" shrinkToFit="1"/>
    </xf>
    <xf numFmtId="0" fontId="79" fillId="0" borderId="97" xfId="619" applyFont="1" applyBorder="1" applyAlignment="1">
      <alignment horizontal="center" vertical="center" shrinkToFit="1"/>
    </xf>
    <xf numFmtId="0" fontId="75" fillId="0" borderId="86" xfId="619" applyFont="1" applyBorder="1" applyAlignment="1">
      <alignment horizontal="center" vertical="center"/>
    </xf>
    <xf numFmtId="0" fontId="75" fillId="0" borderId="88" xfId="619" applyFont="1" applyBorder="1" applyAlignment="1">
      <alignment horizontal="center" vertical="center"/>
    </xf>
    <xf numFmtId="0" fontId="75" fillId="32" borderId="24" xfId="619" applyFont="1" applyFill="1" applyBorder="1" applyAlignment="1">
      <alignment horizontal="center" vertical="center"/>
    </xf>
    <xf numFmtId="0" fontId="75" fillId="32" borderId="0" xfId="619" applyFont="1" applyFill="1" applyBorder="1" applyAlignment="1">
      <alignment horizontal="center" vertical="center"/>
    </xf>
    <xf numFmtId="0" fontId="75" fillId="32" borderId="79" xfId="619" applyFont="1" applyFill="1" applyBorder="1" applyAlignment="1">
      <alignment horizontal="center" vertical="center"/>
    </xf>
    <xf numFmtId="0" fontId="75" fillId="32" borderId="12" xfId="619" applyFont="1" applyFill="1" applyBorder="1" applyAlignment="1">
      <alignment horizontal="center" vertical="center"/>
    </xf>
    <xf numFmtId="0" fontId="69" fillId="32" borderId="57" xfId="619" applyFont="1" applyFill="1" applyBorder="1" applyAlignment="1">
      <alignment horizontal="center" vertical="center"/>
    </xf>
    <xf numFmtId="0" fontId="69" fillId="32" borderId="15" xfId="619" applyFont="1" applyFill="1" applyBorder="1" applyAlignment="1">
      <alignment horizontal="center" vertical="center"/>
    </xf>
    <xf numFmtId="0" fontId="75" fillId="32" borderId="73" xfId="619" applyFont="1" applyFill="1" applyBorder="1" applyAlignment="1">
      <alignment horizontal="center" vertical="center" shrinkToFit="1"/>
    </xf>
    <xf numFmtId="0" fontId="75" fillId="32" borderId="58" xfId="619" applyFont="1" applyFill="1" applyBorder="1" applyAlignment="1">
      <alignment horizontal="center" vertical="center" shrinkToFit="1"/>
    </xf>
    <xf numFmtId="0" fontId="75" fillId="32" borderId="74" xfId="619" applyFont="1" applyFill="1" applyBorder="1" applyAlignment="1">
      <alignment horizontal="center" vertical="center" shrinkToFit="1"/>
    </xf>
    <xf numFmtId="0" fontId="75" fillId="32" borderId="86" xfId="619" applyFont="1" applyFill="1" applyBorder="1" applyAlignment="1">
      <alignment horizontal="center" vertical="center"/>
    </xf>
    <xf numFmtId="0" fontId="75" fillId="32" borderId="88" xfId="619" applyFont="1" applyFill="1" applyBorder="1" applyAlignment="1">
      <alignment horizontal="center" vertical="center"/>
    </xf>
    <xf numFmtId="0" fontId="75" fillId="0" borderId="74" xfId="619" applyFont="1" applyBorder="1" applyAlignment="1">
      <alignment horizontal="center" vertical="center" shrinkToFit="1"/>
    </xf>
    <xf numFmtId="0" fontId="69" fillId="32" borderId="57" xfId="619" applyFont="1" applyFill="1" applyBorder="1" applyAlignment="1">
      <alignment horizontal="center" vertical="top"/>
    </xf>
    <xf numFmtId="0" fontId="69" fillId="32" borderId="15" xfId="619" applyFont="1" applyFill="1" applyBorder="1" applyAlignment="1">
      <alignment horizontal="center" vertical="top"/>
    </xf>
    <xf numFmtId="0" fontId="69" fillId="32" borderId="81" xfId="619" applyFont="1" applyFill="1" applyBorder="1" applyAlignment="1">
      <alignment horizontal="center" vertical="top"/>
    </xf>
    <xf numFmtId="0" fontId="69" fillId="32" borderId="24" xfId="619" applyFont="1" applyFill="1" applyBorder="1" applyAlignment="1">
      <alignment horizontal="center" vertical="top"/>
    </xf>
    <xf numFmtId="0" fontId="69" fillId="32" borderId="0" xfId="619" applyFont="1" applyFill="1" applyBorder="1" applyAlignment="1">
      <alignment horizontal="center" vertical="top"/>
    </xf>
    <xf numFmtId="0" fontId="69" fillId="32" borderId="86" xfId="619" applyFont="1" applyFill="1" applyBorder="1" applyAlignment="1">
      <alignment horizontal="center" vertical="top"/>
    </xf>
    <xf numFmtId="0" fontId="69" fillId="32" borderId="75" xfId="619" applyFont="1" applyFill="1" applyBorder="1" applyAlignment="1">
      <alignment horizontal="center" vertical="top"/>
    </xf>
    <xf numFmtId="0" fontId="69" fillId="32" borderId="19" xfId="619" applyFont="1" applyFill="1" applyBorder="1" applyAlignment="1">
      <alignment horizontal="center" vertical="top"/>
    </xf>
    <xf numFmtId="0" fontId="69" fillId="32" borderId="78" xfId="619" applyFont="1" applyFill="1" applyBorder="1" applyAlignment="1">
      <alignment horizontal="center" vertical="top"/>
    </xf>
    <xf numFmtId="0" fontId="69" fillId="36" borderId="14" xfId="619" applyFont="1" applyFill="1" applyBorder="1" applyAlignment="1">
      <alignment horizontal="center" vertical="top"/>
    </xf>
    <xf numFmtId="0" fontId="69" fillId="36" borderId="15" xfId="619" applyFont="1" applyFill="1" applyBorder="1" applyAlignment="1">
      <alignment horizontal="center" vertical="top"/>
    </xf>
    <xf numFmtId="0" fontId="69" fillId="36" borderId="81" xfId="619" applyFont="1" applyFill="1" applyBorder="1" applyAlignment="1">
      <alignment horizontal="center" vertical="top"/>
    </xf>
    <xf numFmtId="0" fontId="69" fillId="36" borderId="26" xfId="619" applyFont="1" applyFill="1" applyBorder="1" applyAlignment="1">
      <alignment horizontal="center" vertical="top"/>
    </xf>
    <xf numFmtId="0" fontId="69" fillId="36" borderId="0" xfId="619" applyFont="1" applyFill="1" applyBorder="1" applyAlignment="1">
      <alignment horizontal="center" vertical="top"/>
    </xf>
    <xf numFmtId="0" fontId="69" fillId="36" borderId="86" xfId="619" applyFont="1" applyFill="1" applyBorder="1" applyAlignment="1">
      <alignment horizontal="center" vertical="top"/>
    </xf>
    <xf numFmtId="0" fontId="69" fillId="36" borderId="90" xfId="619" applyFont="1" applyFill="1" applyBorder="1" applyAlignment="1">
      <alignment horizontal="center" vertical="top"/>
    </xf>
    <xf numFmtId="0" fontId="69" fillId="36" borderId="19" xfId="619" applyFont="1" applyFill="1" applyBorder="1" applyAlignment="1">
      <alignment horizontal="center" vertical="top"/>
    </xf>
    <xf numFmtId="0" fontId="69" fillId="36" borderId="78" xfId="619" applyFont="1" applyFill="1" applyBorder="1" applyAlignment="1">
      <alignment horizontal="center" vertical="top"/>
    </xf>
    <xf numFmtId="0" fontId="75" fillId="36" borderId="26" xfId="619" applyFont="1" applyFill="1" applyBorder="1" applyAlignment="1">
      <alignment horizontal="center" vertical="center"/>
    </xf>
    <xf numFmtId="0" fontId="75" fillId="36" borderId="0" xfId="619" applyFont="1" applyFill="1" applyBorder="1" applyAlignment="1">
      <alignment horizontal="center" vertical="center"/>
    </xf>
    <xf numFmtId="0" fontId="75" fillId="36" borderId="18" xfId="619" applyFont="1" applyFill="1" applyBorder="1" applyAlignment="1">
      <alignment horizontal="center" vertical="center"/>
    </xf>
    <xf numFmtId="0" fontId="75" fillId="36" borderId="12" xfId="619" applyFont="1" applyFill="1" applyBorder="1" applyAlignment="1">
      <alignment horizontal="center" vertical="center"/>
    </xf>
    <xf numFmtId="0" fontId="75" fillId="36" borderId="86" xfId="619" applyFont="1" applyFill="1" applyBorder="1" applyAlignment="1">
      <alignment horizontal="center" vertical="center"/>
    </xf>
    <xf numFmtId="0" fontId="75" fillId="36" borderId="88" xfId="619" applyFont="1" applyFill="1" applyBorder="1" applyAlignment="1">
      <alignment horizontal="center" vertical="center"/>
    </xf>
    <xf numFmtId="0" fontId="69" fillId="36" borderId="14" xfId="619" applyFont="1" applyFill="1" applyBorder="1" applyAlignment="1">
      <alignment horizontal="center" vertical="center"/>
    </xf>
    <xf numFmtId="0" fontId="69" fillId="36" borderId="15" xfId="619" applyFont="1" applyFill="1" applyBorder="1" applyAlignment="1">
      <alignment horizontal="center" vertical="center"/>
    </xf>
    <xf numFmtId="0" fontId="79" fillId="0" borderId="94" xfId="50" applyFont="1" applyBorder="1" applyAlignment="1">
      <alignment horizontal="center" vertical="center" shrinkToFit="1"/>
    </xf>
    <xf numFmtId="0" fontId="79" fillId="0" borderId="95" xfId="50" applyFont="1" applyBorder="1" applyAlignment="1">
      <alignment horizontal="center" vertical="center" shrinkToFit="1"/>
    </xf>
    <xf numFmtId="0" fontId="79" fillId="0" borderId="96" xfId="50" applyFont="1" applyBorder="1" applyAlignment="1">
      <alignment horizontal="center" vertical="center" shrinkToFit="1"/>
    </xf>
    <xf numFmtId="0" fontId="75" fillId="36" borderId="67" xfId="619" applyFont="1" applyFill="1" applyBorder="1" applyAlignment="1">
      <alignment horizontal="center" vertical="center" shrinkToFit="1"/>
    </xf>
    <xf numFmtId="0" fontId="75" fillId="36" borderId="58" xfId="619" applyFont="1" applyFill="1" applyBorder="1" applyAlignment="1">
      <alignment horizontal="center" vertical="center" shrinkToFit="1"/>
    </xf>
    <xf numFmtId="0" fontId="75" fillId="36" borderId="74" xfId="619" applyFont="1" applyFill="1" applyBorder="1" applyAlignment="1">
      <alignment horizontal="center" vertical="center" shrinkToFit="1"/>
    </xf>
    <xf numFmtId="0" fontId="45" fillId="0" borderId="0" xfId="906" applyFont="1" applyFill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66" fillId="0" borderId="0" xfId="906" applyFont="1" applyFill="1" applyAlignment="1">
      <alignment horizontal="right" vertical="center" shrinkToFit="1"/>
    </xf>
    <xf numFmtId="0" fontId="66" fillId="0" borderId="19" xfId="906" applyFont="1" applyFill="1" applyBorder="1" applyAlignment="1">
      <alignment horizontal="right" vertical="center" shrinkToFit="1"/>
    </xf>
    <xf numFmtId="0" fontId="66" fillId="0" borderId="67" xfId="0" applyFont="1" applyFill="1" applyBorder="1" applyAlignment="1">
      <alignment horizontal="center" vertical="center" wrapText="1"/>
    </xf>
    <xf numFmtId="0" fontId="66" fillId="0" borderId="58" xfId="0" applyFont="1" applyFill="1" applyBorder="1" applyAlignment="1">
      <alignment horizontal="center" vertical="center" wrapText="1"/>
    </xf>
    <xf numFmtId="0" fontId="66" fillId="0" borderId="74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shrinkToFit="1"/>
    </xf>
    <xf numFmtId="0" fontId="86" fillId="0" borderId="17" xfId="0" applyFont="1" applyFill="1" applyBorder="1" applyAlignment="1">
      <alignment horizontal="center" vertical="center" shrinkToFit="1"/>
    </xf>
    <xf numFmtId="0" fontId="5" fillId="33" borderId="83" xfId="0" applyFont="1" applyFill="1" applyBorder="1" applyAlignment="1">
      <alignment horizontal="center" vertical="center" shrinkToFit="1"/>
    </xf>
    <xf numFmtId="0" fontId="5" fillId="33" borderId="84" xfId="0" applyFont="1" applyFill="1" applyBorder="1" applyAlignment="1">
      <alignment horizontal="center" vertical="center" shrinkToFit="1"/>
    </xf>
    <xf numFmtId="0" fontId="5" fillId="33" borderId="87" xfId="0" applyFont="1" applyFill="1" applyBorder="1" applyAlignment="1">
      <alignment horizontal="center" vertical="center" shrinkToFit="1"/>
    </xf>
    <xf numFmtId="20" fontId="5" fillId="33" borderId="29" xfId="0" applyNumberFormat="1" applyFont="1" applyFill="1" applyBorder="1" applyAlignment="1">
      <alignment horizontal="center" vertical="center" shrinkToFit="1"/>
    </xf>
    <xf numFmtId="20" fontId="5" fillId="33" borderId="85" xfId="0" applyNumberFormat="1" applyFont="1" applyFill="1" applyBorder="1" applyAlignment="1">
      <alignment horizontal="center" vertical="center" shrinkToFit="1"/>
    </xf>
    <xf numFmtId="20" fontId="5" fillId="33" borderId="31" xfId="0" applyNumberFormat="1" applyFont="1" applyFill="1" applyBorder="1" applyAlignment="1">
      <alignment horizontal="center" vertical="center" shrinkToFit="1"/>
    </xf>
    <xf numFmtId="0" fontId="88" fillId="0" borderId="15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 shrinkToFit="1"/>
    </xf>
    <xf numFmtId="0" fontId="5" fillId="0" borderId="84" xfId="0" applyFont="1" applyFill="1" applyBorder="1" applyAlignment="1">
      <alignment horizontal="center" vertical="center" shrinkToFit="1"/>
    </xf>
    <xf numFmtId="0" fontId="5" fillId="0" borderId="87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0" fillId="0" borderId="86" xfId="0" applyFont="1" applyFill="1" applyBorder="1" applyAlignment="1">
      <alignment horizontal="center" vertical="center" shrinkToFit="1"/>
    </xf>
    <xf numFmtId="0" fontId="5" fillId="34" borderId="83" xfId="0" applyFont="1" applyFill="1" applyBorder="1" applyAlignment="1">
      <alignment horizontal="center" vertical="center" shrinkToFit="1"/>
    </xf>
    <xf numFmtId="0" fontId="5" fillId="34" borderId="84" xfId="0" applyFont="1" applyFill="1" applyBorder="1" applyAlignment="1">
      <alignment horizontal="center" vertical="center" shrinkToFit="1"/>
    </xf>
    <xf numFmtId="0" fontId="5" fillId="34" borderId="87" xfId="0" applyFont="1" applyFill="1" applyBorder="1" applyAlignment="1">
      <alignment horizontal="center" vertical="center" shrinkToFit="1"/>
    </xf>
    <xf numFmtId="0" fontId="88" fillId="34" borderId="15" xfId="0" applyFont="1" applyFill="1" applyBorder="1" applyAlignment="1">
      <alignment horizontal="center" vertical="center" shrinkToFit="1"/>
    </xf>
    <xf numFmtId="0" fontId="50" fillId="34" borderId="26" xfId="0" applyFont="1" applyFill="1" applyBorder="1" applyAlignment="1">
      <alignment horizontal="center" vertical="center" shrinkToFit="1"/>
    </xf>
    <xf numFmtId="0" fontId="86" fillId="34" borderId="17" xfId="0" applyFont="1" applyFill="1" applyBorder="1" applyAlignment="1">
      <alignment horizontal="center" vertical="center" shrinkToFit="1"/>
    </xf>
    <xf numFmtId="0" fontId="5" fillId="34" borderId="26" xfId="0" applyFont="1" applyFill="1" applyBorder="1" applyAlignment="1">
      <alignment horizontal="center" vertical="center" shrinkToFit="1"/>
    </xf>
    <xf numFmtId="0" fontId="50" fillId="34" borderId="86" xfId="0" applyFont="1" applyFill="1" applyBorder="1" applyAlignment="1">
      <alignment horizontal="center" vertical="center" shrinkToFit="1"/>
    </xf>
    <xf numFmtId="0" fontId="86" fillId="39" borderId="17" xfId="0" applyFont="1" applyFill="1" applyBorder="1" applyAlignment="1">
      <alignment horizontal="center" vertical="center" shrinkToFit="1"/>
    </xf>
    <xf numFmtId="0" fontId="5" fillId="39" borderId="26" xfId="0" applyFont="1" applyFill="1" applyBorder="1" applyAlignment="1">
      <alignment horizontal="center" vertical="center" shrinkToFit="1"/>
    </xf>
    <xf numFmtId="0" fontId="5" fillId="39" borderId="83" xfId="0" applyFont="1" applyFill="1" applyBorder="1" applyAlignment="1">
      <alignment horizontal="center" vertical="center" shrinkToFit="1"/>
    </xf>
    <xf numFmtId="0" fontId="5" fillId="39" borderId="84" xfId="0" applyFont="1" applyFill="1" applyBorder="1" applyAlignment="1">
      <alignment horizontal="center" vertical="center" shrinkToFit="1"/>
    </xf>
    <xf numFmtId="0" fontId="5" fillId="39" borderId="87" xfId="0" applyFont="1" applyFill="1" applyBorder="1" applyAlignment="1">
      <alignment horizontal="center" vertical="center" shrinkToFit="1"/>
    </xf>
    <xf numFmtId="0" fontId="2" fillId="33" borderId="0" xfId="0" applyFont="1" applyFill="1" applyAlignment="1">
      <alignment horizontal="left" vertical="center" shrinkToFit="1"/>
    </xf>
    <xf numFmtId="0" fontId="2" fillId="33" borderId="19" xfId="0" applyFont="1" applyFill="1" applyBorder="1" applyAlignment="1">
      <alignment horizontal="left" vertical="center" shrinkToFit="1"/>
    </xf>
    <xf numFmtId="0" fontId="50" fillId="39" borderId="86" xfId="0" applyFont="1" applyFill="1" applyBorder="1" applyAlignment="1">
      <alignment horizontal="center" vertical="center" shrinkToFit="1"/>
    </xf>
    <xf numFmtId="0" fontId="50" fillId="39" borderId="26" xfId="0" applyFont="1" applyFill="1" applyBorder="1" applyAlignment="1">
      <alignment horizontal="center" vertical="center" shrinkToFit="1"/>
    </xf>
    <xf numFmtId="0" fontId="86" fillId="39" borderId="15" xfId="0" applyFont="1" applyFill="1" applyBorder="1" applyAlignment="1">
      <alignment horizontal="center" vertical="center" shrinkToFit="1"/>
    </xf>
    <xf numFmtId="0" fontId="5" fillId="34" borderId="83" xfId="0" applyFont="1" applyFill="1" applyBorder="1" applyAlignment="1">
      <alignment horizontal="center" vertical="center" wrapText="1" shrinkToFit="1"/>
    </xf>
    <xf numFmtId="0" fontId="5" fillId="34" borderId="84" xfId="0" applyFont="1" applyFill="1" applyBorder="1" applyAlignment="1">
      <alignment horizontal="center" vertical="center" wrapText="1" shrinkToFit="1"/>
    </xf>
    <xf numFmtId="0" fontId="5" fillId="34" borderId="87" xfId="0" applyFont="1" applyFill="1" applyBorder="1" applyAlignment="1">
      <alignment horizontal="center" vertical="center" wrapText="1" shrinkToFit="1"/>
    </xf>
    <xf numFmtId="20" fontId="5" fillId="0" borderId="29" xfId="0" applyNumberFormat="1" applyFont="1" applyFill="1" applyBorder="1" applyAlignment="1">
      <alignment horizontal="center" vertical="center" shrinkToFit="1"/>
    </xf>
    <xf numFmtId="20" fontId="5" fillId="0" borderId="85" xfId="0" applyNumberFormat="1" applyFont="1" applyFill="1" applyBorder="1" applyAlignment="1">
      <alignment horizontal="center" vertical="center" shrinkToFit="1"/>
    </xf>
    <xf numFmtId="20" fontId="5" fillId="0" borderId="31" xfId="0" applyNumberFormat="1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 wrapText="1" shrinkToFit="1"/>
    </xf>
    <xf numFmtId="0" fontId="5" fillId="0" borderId="84" xfId="0" applyFont="1" applyFill="1" applyBorder="1" applyAlignment="1">
      <alignment horizontal="center" vertical="center" wrapText="1" shrinkToFit="1"/>
    </xf>
    <xf numFmtId="0" fontId="5" fillId="0" borderId="87" xfId="0" applyFont="1" applyFill="1" applyBorder="1" applyAlignment="1">
      <alignment horizontal="center" vertical="center" wrapText="1" shrinkToFit="1"/>
    </xf>
    <xf numFmtId="0" fontId="5" fillId="33" borderId="89" xfId="0" applyFont="1" applyFill="1" applyBorder="1" applyAlignment="1">
      <alignment horizontal="center" vertical="center" shrinkToFit="1"/>
    </xf>
    <xf numFmtId="20" fontId="5" fillId="33" borderId="80" xfId="0" applyNumberFormat="1" applyFont="1" applyFill="1" applyBorder="1" applyAlignment="1">
      <alignment horizontal="center" vertical="center" shrinkToFit="1"/>
    </xf>
    <xf numFmtId="0" fontId="5" fillId="34" borderId="89" xfId="0" applyFont="1" applyFill="1" applyBorder="1" applyAlignment="1">
      <alignment horizontal="center" vertical="center" wrapText="1" shrinkToFit="1"/>
    </xf>
    <xf numFmtId="0" fontId="5" fillId="39" borderId="83" xfId="0" applyFont="1" applyFill="1" applyBorder="1" applyAlignment="1">
      <alignment horizontal="center" vertical="center" wrapText="1" shrinkToFit="1"/>
    </xf>
    <xf numFmtId="0" fontId="5" fillId="39" borderId="84" xfId="0" applyFont="1" applyFill="1" applyBorder="1" applyAlignment="1">
      <alignment horizontal="center" vertical="center" wrapText="1" shrinkToFit="1"/>
    </xf>
    <xf numFmtId="0" fontId="5" fillId="39" borderId="87" xfId="0" applyFont="1" applyFill="1" applyBorder="1" applyAlignment="1">
      <alignment horizontal="center" vertical="center" wrapText="1" shrinkToFit="1"/>
    </xf>
    <xf numFmtId="0" fontId="88" fillId="39" borderId="15" xfId="0" applyFont="1" applyFill="1" applyBorder="1" applyAlignment="1">
      <alignment horizontal="center" vertical="center" shrinkToFit="1"/>
    </xf>
    <xf numFmtId="49" fontId="5" fillId="34" borderId="83" xfId="0" applyNumberFormat="1" applyFont="1" applyFill="1" applyBorder="1" applyAlignment="1">
      <alignment horizontal="center" vertical="center" wrapText="1" shrinkToFit="1"/>
    </xf>
    <xf numFmtId="49" fontId="5" fillId="34" borderId="84" xfId="0" applyNumberFormat="1" applyFont="1" applyFill="1" applyBorder="1" applyAlignment="1">
      <alignment horizontal="center" vertical="center" wrapText="1" shrinkToFit="1"/>
    </xf>
    <xf numFmtId="49" fontId="5" fillId="34" borderId="87" xfId="0" applyNumberFormat="1" applyFont="1" applyFill="1" applyBorder="1" applyAlignment="1">
      <alignment horizontal="center" vertical="center" wrapText="1" shrinkToFit="1"/>
    </xf>
    <xf numFmtId="0" fontId="45" fillId="39" borderId="83" xfId="0" applyFont="1" applyFill="1" applyBorder="1" applyAlignment="1">
      <alignment horizontal="center" vertical="center" shrinkToFit="1"/>
    </xf>
    <xf numFmtId="0" fontId="45" fillId="39" borderId="84" xfId="0" applyFont="1" applyFill="1" applyBorder="1" applyAlignment="1">
      <alignment horizontal="center" vertical="center" shrinkToFit="1"/>
    </xf>
    <xf numFmtId="0" fontId="45" fillId="39" borderId="87" xfId="0" applyFont="1" applyFill="1" applyBorder="1" applyAlignment="1">
      <alignment horizontal="center" vertical="center" shrinkToFit="1"/>
    </xf>
    <xf numFmtId="0" fontId="45" fillId="34" borderId="83" xfId="0" applyFont="1" applyFill="1" applyBorder="1" applyAlignment="1">
      <alignment horizontal="center" vertical="center" shrinkToFit="1"/>
    </xf>
    <xf numFmtId="0" fontId="45" fillId="34" borderId="84" xfId="0" applyFont="1" applyFill="1" applyBorder="1" applyAlignment="1">
      <alignment horizontal="center" vertical="center" shrinkToFit="1"/>
    </xf>
    <xf numFmtId="0" fontId="45" fillId="34" borderId="87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center" vertical="center" wrapText="1"/>
    </xf>
    <xf numFmtId="0" fontId="49" fillId="0" borderId="0" xfId="906" applyFont="1" applyFill="1" applyAlignment="1">
      <alignment horizontal="center" vertical="center" shrinkToFit="1"/>
    </xf>
    <xf numFmtId="0" fontId="5" fillId="33" borderId="83" xfId="906" applyFont="1" applyFill="1" applyBorder="1" applyAlignment="1">
      <alignment horizontal="center" vertical="center" shrinkToFit="1"/>
    </xf>
    <xf numFmtId="0" fontId="5" fillId="33" borderId="84" xfId="906" applyFont="1" applyFill="1" applyBorder="1" applyAlignment="1">
      <alignment horizontal="center" vertical="center" shrinkToFit="1"/>
    </xf>
    <xf numFmtId="0" fontId="5" fillId="33" borderId="87" xfId="906" applyFont="1" applyFill="1" applyBorder="1" applyAlignment="1">
      <alignment horizontal="center" vertical="center" shrinkToFit="1"/>
    </xf>
    <xf numFmtId="20" fontId="47" fillId="0" borderId="29" xfId="0" applyNumberFormat="1" applyFont="1" applyFill="1" applyBorder="1" applyAlignment="1">
      <alignment horizontal="center" vertical="center" shrinkToFit="1"/>
    </xf>
    <xf numFmtId="20" fontId="47" fillId="0" borderId="85" xfId="0" applyNumberFormat="1" applyFont="1" applyFill="1" applyBorder="1" applyAlignment="1">
      <alignment horizontal="center" vertical="center" shrinkToFit="1"/>
    </xf>
    <xf numFmtId="20" fontId="47" fillId="0" borderId="31" xfId="0" applyNumberFormat="1" applyFont="1" applyFill="1" applyBorder="1" applyAlignment="1">
      <alignment horizontal="center" vertical="center" shrinkToFit="1"/>
    </xf>
    <xf numFmtId="0" fontId="10" fillId="33" borderId="91" xfId="906" applyFont="1" applyFill="1" applyBorder="1" applyAlignment="1">
      <alignment horizontal="center" vertical="center" shrinkToFit="1"/>
    </xf>
    <xf numFmtId="0" fontId="10" fillId="33" borderId="24" xfId="906" applyFont="1" applyFill="1" applyBorder="1" applyAlignment="1">
      <alignment horizontal="center" vertical="center" shrinkToFit="1"/>
    </xf>
    <xf numFmtId="0" fontId="10" fillId="33" borderId="75" xfId="906" applyFont="1" applyFill="1" applyBorder="1" applyAlignment="1">
      <alignment horizontal="center" vertical="center" shrinkToFit="1"/>
    </xf>
    <xf numFmtId="20" fontId="47" fillId="33" borderId="92" xfId="906" applyNumberFormat="1" applyFont="1" applyFill="1" applyBorder="1" applyAlignment="1">
      <alignment horizontal="center" vertical="center" shrinkToFit="1"/>
    </xf>
    <xf numFmtId="20" fontId="47" fillId="33" borderId="86" xfId="906" applyNumberFormat="1" applyFont="1" applyFill="1" applyBorder="1" applyAlignment="1">
      <alignment horizontal="center" vertical="center" shrinkToFit="1"/>
    </xf>
    <xf numFmtId="20" fontId="47" fillId="33" borderId="78" xfId="906" applyNumberFormat="1" applyFont="1" applyFill="1" applyBorder="1" applyAlignment="1">
      <alignment horizontal="center" vertical="center" shrinkToFit="1"/>
    </xf>
    <xf numFmtId="0" fontId="55" fillId="33" borderId="91" xfId="906" applyFont="1" applyFill="1" applyBorder="1" applyAlignment="1">
      <alignment horizontal="center" vertical="center" shrinkToFit="1"/>
    </xf>
    <xf numFmtId="0" fontId="55" fillId="33" borderId="23" xfId="906" applyFont="1" applyFill="1" applyBorder="1" applyAlignment="1">
      <alignment horizontal="center" vertical="center" shrinkToFit="1"/>
    </xf>
    <xf numFmtId="0" fontId="55" fillId="33" borderId="92" xfId="906" applyFont="1" applyFill="1" applyBorder="1" applyAlignment="1">
      <alignment horizontal="center" vertical="center" shrinkToFit="1"/>
    </xf>
    <xf numFmtId="0" fontId="55" fillId="33" borderId="24" xfId="906" applyFont="1" applyFill="1" applyBorder="1" applyAlignment="1">
      <alignment horizontal="center" vertical="center" shrinkToFit="1"/>
    </xf>
    <xf numFmtId="0" fontId="55" fillId="33" borderId="0" xfId="906" applyFont="1" applyFill="1" applyAlignment="1">
      <alignment horizontal="center" vertical="center" shrinkToFit="1"/>
    </xf>
    <xf numFmtId="0" fontId="55" fillId="33" borderId="86" xfId="906" applyFont="1" applyFill="1" applyBorder="1" applyAlignment="1">
      <alignment horizontal="center" vertical="center" shrinkToFit="1"/>
    </xf>
    <xf numFmtId="0" fontId="55" fillId="33" borderId="75" xfId="906" applyFont="1" applyFill="1" applyBorder="1" applyAlignment="1">
      <alignment horizontal="center" vertical="center" shrinkToFit="1"/>
    </xf>
    <xf numFmtId="0" fontId="55" fillId="33" borderId="19" xfId="906" applyFont="1" applyFill="1" applyBorder="1" applyAlignment="1">
      <alignment horizontal="center" vertical="center" shrinkToFit="1"/>
    </xf>
    <xf numFmtId="0" fontId="55" fillId="33" borderId="78" xfId="906" applyFont="1" applyFill="1" applyBorder="1" applyAlignment="1">
      <alignment horizontal="center" vertical="center" shrinkToFit="1"/>
    </xf>
    <xf numFmtId="0" fontId="45" fillId="38" borderId="83" xfId="0" applyFont="1" applyFill="1" applyBorder="1" applyAlignment="1">
      <alignment horizontal="center" vertical="center" shrinkToFit="1"/>
    </xf>
    <xf numFmtId="0" fontId="45" fillId="38" borderId="84" xfId="0" applyFont="1" applyFill="1" applyBorder="1" applyAlignment="1">
      <alignment horizontal="center" vertical="center" shrinkToFit="1"/>
    </xf>
    <xf numFmtId="0" fontId="45" fillId="38" borderId="89" xfId="0" applyFont="1" applyFill="1" applyBorder="1" applyAlignment="1">
      <alignment horizontal="center" vertical="center" shrinkToFit="1"/>
    </xf>
    <xf numFmtId="0" fontId="45" fillId="0" borderId="83" xfId="0" applyFont="1" applyFill="1" applyBorder="1" applyAlignment="1">
      <alignment horizontal="center" vertical="center" shrinkToFit="1"/>
    </xf>
    <xf numFmtId="0" fontId="45" fillId="0" borderId="84" xfId="0" applyFont="1" applyFill="1" applyBorder="1" applyAlignment="1">
      <alignment horizontal="center" vertical="center" shrinkToFit="1"/>
    </xf>
    <xf numFmtId="0" fontId="45" fillId="0" borderId="87" xfId="0" applyFont="1" applyFill="1" applyBorder="1" applyAlignment="1">
      <alignment horizontal="center" vertical="center" shrinkToFit="1"/>
    </xf>
    <xf numFmtId="0" fontId="0" fillId="0" borderId="0" xfId="906" applyFont="1" applyAlignment="1">
      <alignment horizontal="center" vertical="center"/>
    </xf>
    <xf numFmtId="0" fontId="10" fillId="0" borderId="0" xfId="906" applyAlignment="1">
      <alignment horizontal="center" vertical="center"/>
    </xf>
    <xf numFmtId="0" fontId="0" fillId="0" borderId="0" xfId="906" applyFont="1" applyBorder="1" applyAlignment="1">
      <alignment horizontal="center" vertical="center"/>
    </xf>
    <xf numFmtId="0" fontId="10" fillId="0" borderId="0" xfId="906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5" fillId="33" borderId="25" xfId="906" applyFont="1" applyFill="1" applyBorder="1" applyAlignment="1">
      <alignment horizontal="center" vertical="center" shrinkToFit="1"/>
    </xf>
    <xf numFmtId="20" fontId="5" fillId="0" borderId="80" xfId="0" applyNumberFormat="1" applyFont="1" applyFill="1" applyBorder="1" applyAlignment="1">
      <alignment horizontal="center" vertical="center" shrinkToFit="1"/>
    </xf>
    <xf numFmtId="0" fontId="5" fillId="0" borderId="89" xfId="0" applyFont="1" applyFill="1" applyBorder="1" applyAlignment="1">
      <alignment horizontal="center" vertical="center" wrapText="1" shrinkToFit="1"/>
    </xf>
    <xf numFmtId="0" fontId="45" fillId="33" borderId="24" xfId="906" applyFont="1" applyFill="1" applyBorder="1" applyAlignment="1">
      <alignment horizontal="center" vertical="center" shrinkToFit="1"/>
    </xf>
    <xf numFmtId="0" fontId="33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121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44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45" xfId="0" applyNumberFormat="1" applyFont="1" applyFill="1" applyBorder="1" applyAlignment="1" applyProtection="1">
      <alignment horizontal="center" vertical="center" wrapText="1"/>
      <protection hidden="1"/>
    </xf>
    <xf numFmtId="49" fontId="33" fillId="0" borderId="12" xfId="0" applyNumberFormat="1" applyFont="1" applyFill="1" applyBorder="1" applyAlignment="1" applyProtection="1">
      <alignment horizontal="center" vertical="center"/>
      <protection hidden="1"/>
    </xf>
    <xf numFmtId="0" fontId="33" fillId="24" borderId="42" xfId="0" applyNumberFormat="1" applyFont="1" applyFill="1" applyBorder="1" applyAlignment="1" applyProtection="1">
      <alignment horizontal="center" vertical="center"/>
      <protection hidden="1"/>
    </xf>
    <xf numFmtId="0" fontId="33" fillId="24" borderId="68" xfId="0" applyNumberFormat="1" applyFont="1" applyFill="1" applyBorder="1" applyAlignment="1" applyProtection="1">
      <alignment horizontal="center" vertical="center"/>
      <protection hidden="1"/>
    </xf>
    <xf numFmtId="49" fontId="33" fillId="0" borderId="0" xfId="0" applyNumberFormat="1" applyFont="1" applyFill="1" applyBorder="1" applyAlignment="1" applyProtection="1">
      <alignment horizontal="center" vertical="center"/>
      <protection hidden="1"/>
    </xf>
    <xf numFmtId="49" fontId="33" fillId="0" borderId="12" xfId="0" applyNumberFormat="1" applyFont="1" applyFill="1" applyBorder="1" applyAlignment="1" applyProtection="1">
      <alignment horizontal="center" vertical="center" shrinkToFit="1"/>
      <protection hidden="1"/>
    </xf>
    <xf numFmtId="56" fontId="33" fillId="0" borderId="15" xfId="0" applyNumberFormat="1" applyFont="1" applyFill="1" applyBorder="1" applyAlignment="1" applyProtection="1">
      <alignment horizontal="center" vertical="center" wrapText="1"/>
      <protection hidden="1"/>
    </xf>
    <xf numFmtId="56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56" fontId="33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</xf>
    <xf numFmtId="0" fontId="26" fillId="0" borderId="0" xfId="0" applyFont="1" applyAlignment="1" applyProtection="1">
      <alignment horizontal="center"/>
    </xf>
  </cellXfs>
  <cellStyles count="142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Header1" xfId="20"/>
    <cellStyle name="Header2" xfId="21"/>
    <cellStyle name="Normal_#18-Internet" xfId="22"/>
    <cellStyle name="アクセント 1" xfId="23" builtinId="29" customBuiltin="1"/>
    <cellStyle name="アクセント 2" xfId="24" builtinId="33" customBuiltin="1"/>
    <cellStyle name="アクセント 3" xfId="25" builtinId="37" customBuiltin="1"/>
    <cellStyle name="アクセント 4" xfId="26" builtinId="41" customBuiltin="1"/>
    <cellStyle name="アクセント 5" xfId="27" builtinId="45" customBuiltin="1"/>
    <cellStyle name="アクセント 6" xfId="28" builtinId="49" customBuiltin="1"/>
    <cellStyle name="タイトル" xfId="29" builtinId="15" customBuiltin="1"/>
    <cellStyle name="チェック セル" xfId="30" builtinId="23" customBuiltin="1"/>
    <cellStyle name="どちらでもない" xfId="31" builtinId="28" customBuilti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6" builtinId="8" hidden="1"/>
    <cellStyle name="ハイパーリンク" xfId="158" builtinId="8" hidden="1"/>
    <cellStyle name="ハイパーリンク" xfId="160" builtinId="8" hidden="1"/>
    <cellStyle name="ハイパーリンク" xfId="162" builtinId="8" hidden="1"/>
    <cellStyle name="ハイパーリンク" xfId="164" builtinId="8" hidden="1"/>
    <cellStyle name="ハイパーリンク" xfId="166" builtinId="8" hidden="1"/>
    <cellStyle name="ハイパーリンク" xfId="168" builtinId="8" hidden="1"/>
    <cellStyle name="ハイパーリンク" xfId="170" builtinId="8" hidden="1"/>
    <cellStyle name="ハイパーリンク" xfId="172" builtinId="8" hidden="1"/>
    <cellStyle name="ハイパーリンク" xfId="174" builtinId="8" hidden="1"/>
    <cellStyle name="ハイパーリンク" xfId="176" builtinId="8" hidden="1"/>
    <cellStyle name="ハイパーリンク" xfId="178" builtinId="8" hidden="1"/>
    <cellStyle name="ハイパーリンク" xfId="180" builtinId="8" hidden="1"/>
    <cellStyle name="ハイパーリンク" xfId="182" builtinId="8" hidden="1"/>
    <cellStyle name="ハイパーリンク" xfId="184" builtinId="8" hidden="1"/>
    <cellStyle name="ハイパーリンク" xfId="186" builtinId="8" hidden="1"/>
    <cellStyle name="ハイパーリンク" xfId="188" builtinId="8" hidden="1"/>
    <cellStyle name="ハイパーリンク" xfId="190" builtinId="8" hidden="1"/>
    <cellStyle name="ハイパーリンク" xfId="192" builtinId="8" hidden="1"/>
    <cellStyle name="ハイパーリンク" xfId="194" builtinId="8" hidden="1"/>
    <cellStyle name="ハイパーリンク" xfId="196" builtinId="8" hidden="1"/>
    <cellStyle name="ハイパーリンク" xfId="198" builtinId="8" hidden="1"/>
    <cellStyle name="ハイパーリンク" xfId="200" builtinId="8" hidden="1"/>
    <cellStyle name="ハイパーリンク" xfId="202" builtinId="8" hidden="1"/>
    <cellStyle name="ハイパーリンク" xfId="204" builtinId="8" hidden="1"/>
    <cellStyle name="ハイパーリンク" xfId="206" builtinId="8" hidden="1"/>
    <cellStyle name="ハイパーリンク" xfId="208" builtinId="8" hidden="1"/>
    <cellStyle name="ハイパーリンク" xfId="210" builtinId="8" hidden="1"/>
    <cellStyle name="ハイパーリンク" xfId="212" builtinId="8" hidden="1"/>
    <cellStyle name="ハイパーリンク" xfId="214" builtinId="8" hidden="1"/>
    <cellStyle name="ハイパーリンク" xfId="216" builtinId="8" hidden="1"/>
    <cellStyle name="ハイパーリンク" xfId="218" builtinId="8" hidden="1"/>
    <cellStyle name="ハイパーリンク" xfId="220" builtinId="8" hidden="1"/>
    <cellStyle name="ハイパーリンク" xfId="222" builtinId="8" hidden="1"/>
    <cellStyle name="ハイパーリンク" xfId="224" builtinId="8" hidden="1"/>
    <cellStyle name="ハイパーリンク" xfId="226" builtinId="8" hidden="1"/>
    <cellStyle name="ハイパーリンク" xfId="228" builtinId="8" hidden="1"/>
    <cellStyle name="ハイパーリンク" xfId="230" builtinId="8" hidden="1"/>
    <cellStyle name="ハイパーリンク" xfId="232" builtinId="8" hidden="1"/>
    <cellStyle name="ハイパーリンク" xfId="234" builtinId="8" hidden="1"/>
    <cellStyle name="ハイパーリンク" xfId="236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" xfId="284" builtinId="8" hidden="1"/>
    <cellStyle name="ハイパーリンク" xfId="286" builtinId="8" hidden="1"/>
    <cellStyle name="ハイパーリンク" xfId="288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ハイパーリンク" xfId="302" builtinId="8" hidden="1"/>
    <cellStyle name="ハイパーリンク" xfId="304" builtinId="8" hidden="1"/>
    <cellStyle name="ハイパーリンク" xfId="306" builtinId="8" hidden="1"/>
    <cellStyle name="ハイパーリンク" xfId="308" builtinId="8" hidden="1"/>
    <cellStyle name="ハイパーリンク" xfId="310" builtinId="8" hidden="1"/>
    <cellStyle name="ハイパーリンク" xfId="312" builtinId="8" hidden="1"/>
    <cellStyle name="ハイパーリンク" xfId="314" builtinId="8" hidden="1"/>
    <cellStyle name="ハイパーリンク" xfId="316" builtinId="8" hidden="1"/>
    <cellStyle name="ハイパーリンク" xfId="318" builtinId="8" hidden="1"/>
    <cellStyle name="ハイパーリンク" xfId="320" builtinId="8" hidden="1"/>
    <cellStyle name="ハイパーリンク" xfId="322" builtinId="8" hidden="1"/>
    <cellStyle name="ハイパーリンク" xfId="324" builtinId="8" hidden="1"/>
    <cellStyle name="ハイパーリンク" xfId="326" builtinId="8" hidden="1"/>
    <cellStyle name="ハイパーリンク" xfId="328" builtinId="8" hidden="1"/>
    <cellStyle name="ハイパーリンク" xfId="330" builtinId="8" hidden="1"/>
    <cellStyle name="ハイパーリンク" xfId="332" builtinId="8" hidden="1"/>
    <cellStyle name="ハイパーリンク" xfId="334" builtinId="8" hidden="1"/>
    <cellStyle name="ハイパーリンク" xfId="336" builtinId="8" hidden="1"/>
    <cellStyle name="ハイパーリンク" xfId="338" builtinId="8" hidden="1"/>
    <cellStyle name="ハイパーリンク" xfId="340" builtinId="8" hidden="1"/>
    <cellStyle name="ハイパーリンク" xfId="342" builtinId="8" hidden="1"/>
    <cellStyle name="ハイパーリンク" xfId="344" builtinId="8" hidden="1"/>
    <cellStyle name="ハイパーリンク" xfId="346" builtinId="8" hidden="1"/>
    <cellStyle name="ハイパーリンク" xfId="348" builtinId="8" hidden="1"/>
    <cellStyle name="ハイパーリンク" xfId="350" builtinId="8" hidden="1"/>
    <cellStyle name="ハイパーリンク" xfId="352" builtinId="8" hidden="1"/>
    <cellStyle name="ハイパーリンク" xfId="354" builtinId="8" hidden="1"/>
    <cellStyle name="ハイパーリンク" xfId="356" builtinId="8" hidden="1"/>
    <cellStyle name="ハイパーリンク" xfId="358" builtinId="8" hidden="1"/>
    <cellStyle name="ハイパーリンク" xfId="360" builtinId="8" hidden="1"/>
    <cellStyle name="ハイパーリンク" xfId="362" builtinId="8" hidden="1"/>
    <cellStyle name="ハイパーリンク" xfId="364" builtinId="8" hidden="1"/>
    <cellStyle name="ハイパーリンク" xfId="366" builtinId="8" hidden="1"/>
    <cellStyle name="ハイパーリンク" xfId="368" builtinId="8" hidden="1"/>
    <cellStyle name="ハイパーリンク" xfId="370" builtinId="8" hidden="1"/>
    <cellStyle name="ハイパーリンク" xfId="372" builtinId="8" hidden="1"/>
    <cellStyle name="ハイパーリンク" xfId="374" builtinId="8" hidden="1"/>
    <cellStyle name="ハイパーリンク" xfId="376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8" builtinId="8" hidden="1"/>
    <cellStyle name="ハイパーリンク" xfId="480" builtinId="8" hidden="1"/>
    <cellStyle name="ハイパーリンク" xfId="482" builtinId="8" hidden="1"/>
    <cellStyle name="ハイパーリンク" xfId="484" builtinId="8" hidden="1"/>
    <cellStyle name="ハイパーリンク" xfId="486" builtinId="8" hidden="1"/>
    <cellStyle name="ハイパーリンク" xfId="488" builtinId="8" hidden="1"/>
    <cellStyle name="ハイパーリンク" xfId="490" builtinId="8" hidden="1"/>
    <cellStyle name="ハイパーリンク" xfId="492" builtinId="8" hidden="1"/>
    <cellStyle name="ハイパーリンク" xfId="494" builtinId="8" hidden="1"/>
    <cellStyle name="ハイパーリンク" xfId="496" builtinId="8" hidden="1"/>
    <cellStyle name="ハイパーリンク" xfId="498" builtinId="8" hidden="1"/>
    <cellStyle name="ハイパーリンク" xfId="500" builtinId="8" hidden="1"/>
    <cellStyle name="ハイパーリンク" xfId="502" builtinId="8" hidden="1"/>
    <cellStyle name="ハイパーリンク" xfId="504" builtinId="8" hidden="1"/>
    <cellStyle name="ハイパーリンク" xfId="506" builtinId="8" hidden="1"/>
    <cellStyle name="ハイパーリンク" xfId="508" builtinId="8" hidden="1"/>
    <cellStyle name="ハイパーリンク" xfId="510" builtinId="8" hidden="1"/>
    <cellStyle name="ハイパーリンク" xfId="512" builtinId="8" hidden="1"/>
    <cellStyle name="ハイパーリンク" xfId="514" builtinId="8" hidden="1"/>
    <cellStyle name="ハイパーリンク" xfId="516" builtinId="8" hidden="1"/>
    <cellStyle name="ハイパーリンク" xfId="518" builtinId="8" hidden="1"/>
    <cellStyle name="ハイパーリンク" xfId="520" builtinId="8" hidden="1"/>
    <cellStyle name="ハイパーリンク" xfId="522" builtinId="8" hidden="1"/>
    <cellStyle name="ハイパーリンク" xfId="524" builtinId="8" hidden="1"/>
    <cellStyle name="ハイパーリンク" xfId="526" builtinId="8" hidden="1"/>
    <cellStyle name="ハイパーリンク" xfId="528" builtinId="8" hidden="1"/>
    <cellStyle name="ハイパーリンク" xfId="530" builtinId="8" hidden="1"/>
    <cellStyle name="ハイパーリンク" xfId="532" builtinId="8" hidden="1"/>
    <cellStyle name="ハイパーリンク" xfId="534" builtinId="8" hidden="1"/>
    <cellStyle name="ハイパーリンク" xfId="536" builtinId="8" hidden="1"/>
    <cellStyle name="ハイパーリンク" xfId="538" builtinId="8" hidden="1"/>
    <cellStyle name="ハイパーリンク" xfId="540" builtinId="8" hidden="1"/>
    <cellStyle name="ハイパーリンク" xfId="542" builtinId="8" hidden="1"/>
    <cellStyle name="ハイパーリンク" xfId="544" builtinId="8" hidden="1"/>
    <cellStyle name="ハイパーリンク" xfId="546" builtinId="8" hidden="1"/>
    <cellStyle name="ハイパーリンク" xfId="548" builtinId="8" hidden="1"/>
    <cellStyle name="ハイパーリンク" xfId="550" builtinId="8" hidden="1"/>
    <cellStyle name="ハイパーリンク" xfId="552" builtinId="8" hidden="1"/>
    <cellStyle name="ハイパーリンク" xfId="554" builtinId="8" hidden="1"/>
    <cellStyle name="ハイパーリンク" xfId="556" builtinId="8" hidden="1"/>
    <cellStyle name="ハイパーリンク" xfId="558" builtinId="8" hidden="1"/>
    <cellStyle name="ハイパーリンク" xfId="560" builtinId="8" hidden="1"/>
    <cellStyle name="ハイパーリンク" xfId="562" builtinId="8" hidden="1"/>
    <cellStyle name="ハイパーリンク" xfId="564" builtinId="8" hidden="1"/>
    <cellStyle name="ハイパーリンク" xfId="566" builtinId="8" hidden="1"/>
    <cellStyle name="ハイパーリンク" xfId="568" builtinId="8" hidden="1"/>
    <cellStyle name="ハイパーリンク" xfId="570" builtinId="8" hidden="1"/>
    <cellStyle name="ハイパーリンク" xfId="572" builtinId="8" hidden="1"/>
    <cellStyle name="ハイパーリンク" xfId="574" builtinId="8" hidden="1"/>
    <cellStyle name="ハイパーリンク" xfId="576" builtinId="8" hidden="1"/>
    <cellStyle name="ハイパーリンク" xfId="578" builtinId="8" hidden="1"/>
    <cellStyle name="ハイパーリンク" xfId="580" builtinId="8" hidden="1"/>
    <cellStyle name="ハイパーリンク" xfId="582" builtinId="8" hidden="1"/>
    <cellStyle name="ハイパーリンク" xfId="584" builtinId="8" hidden="1"/>
    <cellStyle name="ハイパーリンク" xfId="586" builtinId="8" hidden="1"/>
    <cellStyle name="ハイパーリンク" xfId="588" builtinId="8" hidden="1"/>
    <cellStyle name="ハイパーリンク" xfId="590" builtinId="8" hidden="1"/>
    <cellStyle name="ハイパーリンク" xfId="592" builtinId="8" hidden="1"/>
    <cellStyle name="ハイパーリンク" xfId="594" builtinId="8" hidden="1"/>
    <cellStyle name="ハイパーリンク" xfId="596" builtinId="8" hidden="1"/>
    <cellStyle name="ハイパーリンク" xfId="598" builtinId="8" hidden="1"/>
    <cellStyle name="ハイパーリンク" xfId="600" builtinId="8" hidden="1"/>
    <cellStyle name="ハイパーリンク" xfId="602" builtinId="8" hidden="1"/>
    <cellStyle name="ハイパーリンク" xfId="604" builtinId="8" hidden="1"/>
    <cellStyle name="ハイパーリンク" xfId="606" builtinId="8" hidden="1"/>
    <cellStyle name="ハイパーリンク" xfId="608" builtinId="8" hidden="1"/>
    <cellStyle name="ハイパーリンク" xfId="610" builtinId="8" hidden="1"/>
    <cellStyle name="ハイパーリンク" xfId="612" builtinId="8" hidden="1"/>
    <cellStyle name="ハイパーリンク" xfId="614" builtinId="8" hidden="1"/>
    <cellStyle name="ハイパーリンク" xfId="616" builtinId="8" hidden="1"/>
    <cellStyle name="ハイパーリンク" xfId="621" builtinId="8" hidden="1"/>
    <cellStyle name="ハイパーリンク" xfId="623" builtinId="8" hidden="1"/>
    <cellStyle name="ハイパーリンク" xfId="625" builtinId="8" hidden="1"/>
    <cellStyle name="ハイパーリンク" xfId="627" builtinId="8" hidden="1"/>
    <cellStyle name="ハイパーリンク" xfId="629" builtinId="8" hidden="1"/>
    <cellStyle name="ハイパーリンク" xfId="631" builtinId="8" hidden="1"/>
    <cellStyle name="ハイパーリンク" xfId="633" builtinId="8" hidden="1"/>
    <cellStyle name="ハイパーリンク" xfId="635" builtinId="8" hidden="1"/>
    <cellStyle name="ハイパーリンク" xfId="637" builtinId="8" hidden="1"/>
    <cellStyle name="ハイパーリンク" xfId="639" builtinId="8" hidden="1"/>
    <cellStyle name="ハイパーリンク" xfId="641" builtinId="8" hidden="1"/>
    <cellStyle name="ハイパーリンク" xfId="643" builtinId="8" hidden="1"/>
    <cellStyle name="ハイパーリンク" xfId="645" builtinId="8" hidden="1"/>
    <cellStyle name="ハイパーリンク" xfId="647" builtinId="8" hidden="1"/>
    <cellStyle name="ハイパーリンク" xfId="649" builtinId="8" hidden="1"/>
    <cellStyle name="ハイパーリンク" xfId="651" builtinId="8" hidden="1"/>
    <cellStyle name="ハイパーリンク" xfId="653" builtinId="8" hidden="1"/>
    <cellStyle name="ハイパーリンク" xfId="655" builtinId="8" hidden="1"/>
    <cellStyle name="ハイパーリンク" xfId="657" builtinId="8" hidden="1"/>
    <cellStyle name="ハイパーリンク" xfId="659" builtinId="8" hidden="1"/>
    <cellStyle name="ハイパーリンク" xfId="661" builtinId="8" hidden="1"/>
    <cellStyle name="ハイパーリンク" xfId="663" builtinId="8" hidden="1"/>
    <cellStyle name="ハイパーリンク" xfId="665" builtinId="8" hidden="1"/>
    <cellStyle name="ハイパーリンク" xfId="667" builtinId="8" hidden="1"/>
    <cellStyle name="ハイパーリンク" xfId="669" builtinId="8" hidden="1"/>
    <cellStyle name="ハイパーリンク" xfId="671" builtinId="8" hidden="1"/>
    <cellStyle name="ハイパーリンク" xfId="673" builtinId="8" hidden="1"/>
    <cellStyle name="ハイパーリンク" xfId="675" builtinId="8" hidden="1"/>
    <cellStyle name="ハイパーリンク" xfId="677" builtinId="8" hidden="1"/>
    <cellStyle name="ハイパーリンク" xfId="679" builtinId="8" hidden="1"/>
    <cellStyle name="ハイパーリンク" xfId="681" builtinId="8" hidden="1"/>
    <cellStyle name="ハイパーリンク" xfId="683" builtinId="8" hidden="1"/>
    <cellStyle name="ハイパーリンク" xfId="685" builtinId="8" hidden="1"/>
    <cellStyle name="ハイパーリンク" xfId="687" builtinId="8" hidden="1"/>
    <cellStyle name="ハイパーリンク" xfId="689" builtinId="8" hidden="1"/>
    <cellStyle name="ハイパーリンク" xfId="691" builtinId="8" hidden="1"/>
    <cellStyle name="ハイパーリンク" xfId="693" builtinId="8" hidden="1"/>
    <cellStyle name="ハイパーリンク" xfId="695" builtinId="8" hidden="1"/>
    <cellStyle name="ハイパーリンク" xfId="697" builtinId="8" hidden="1"/>
    <cellStyle name="ハイパーリンク" xfId="699" builtinId="8" hidden="1"/>
    <cellStyle name="ハイパーリンク" xfId="701" builtinId="8" hidden="1"/>
    <cellStyle name="ハイパーリンク" xfId="703" builtinId="8" hidden="1"/>
    <cellStyle name="ハイパーリンク" xfId="705" builtinId="8" hidden="1"/>
    <cellStyle name="ハイパーリンク" xfId="707" builtinId="8" hidden="1"/>
    <cellStyle name="ハイパーリンク" xfId="709" builtinId="8" hidden="1"/>
    <cellStyle name="ハイパーリンク" xfId="711" builtinId="8" hidden="1"/>
    <cellStyle name="ハイパーリンク" xfId="713" builtinId="8" hidden="1"/>
    <cellStyle name="ハイパーリンク" xfId="715" builtinId="8" hidden="1"/>
    <cellStyle name="ハイパーリンク" xfId="717" builtinId="8" hidden="1"/>
    <cellStyle name="ハイパーリンク" xfId="719" builtinId="8" hidden="1"/>
    <cellStyle name="ハイパーリンク" xfId="721" builtinId="8" hidden="1"/>
    <cellStyle name="ハイパーリンク" xfId="723" builtinId="8" hidden="1"/>
    <cellStyle name="ハイパーリンク" xfId="725" builtinId="8" hidden="1"/>
    <cellStyle name="ハイパーリンク" xfId="727" builtinId="8" hidden="1"/>
    <cellStyle name="ハイパーリンク" xfId="729" builtinId="8" hidden="1"/>
    <cellStyle name="ハイパーリンク" xfId="731" builtinId="8" hidden="1"/>
    <cellStyle name="ハイパーリンク" xfId="733" builtinId="8" hidden="1"/>
    <cellStyle name="ハイパーリンク" xfId="735" builtinId="8" hidden="1"/>
    <cellStyle name="ハイパーリンク" xfId="737" builtinId="8" hidden="1"/>
    <cellStyle name="ハイパーリンク" xfId="739" builtinId="8" hidden="1"/>
    <cellStyle name="ハイパーリンク" xfId="741" builtinId="8" hidden="1"/>
    <cellStyle name="ハイパーリンク" xfId="743" builtinId="8" hidden="1"/>
    <cellStyle name="ハイパーリンク" xfId="745" builtinId="8" hidden="1"/>
    <cellStyle name="ハイパーリンク" xfId="747" builtinId="8" hidden="1"/>
    <cellStyle name="ハイパーリンク" xfId="749" builtinId="8" hidden="1"/>
    <cellStyle name="ハイパーリンク" xfId="751" builtinId="8" hidden="1"/>
    <cellStyle name="ハイパーリンク" xfId="753" builtinId="8" hidden="1"/>
    <cellStyle name="ハイパーリンク" xfId="755" builtinId="8" hidden="1"/>
    <cellStyle name="ハイパーリンク" xfId="757" builtinId="8" hidden="1"/>
    <cellStyle name="ハイパーリンク" xfId="759" builtinId="8" hidden="1"/>
    <cellStyle name="ハイパーリンク" xfId="761" builtinId="8" hidden="1"/>
    <cellStyle name="ハイパーリンク" xfId="763" builtinId="8" hidden="1"/>
    <cellStyle name="ハイパーリンク" xfId="765" builtinId="8" hidden="1"/>
    <cellStyle name="ハイパーリンク" xfId="767" builtinId="8" hidden="1"/>
    <cellStyle name="ハイパーリンク" xfId="769" builtinId="8" hidden="1"/>
    <cellStyle name="ハイパーリンク" xfId="771" builtinId="8" hidden="1"/>
    <cellStyle name="ハイパーリンク" xfId="773" builtinId="8" hidden="1"/>
    <cellStyle name="ハイパーリンク" xfId="775" builtinId="8" hidden="1"/>
    <cellStyle name="ハイパーリンク" xfId="777" builtinId="8" hidden="1"/>
    <cellStyle name="ハイパーリンク" xfId="779" builtinId="8" hidden="1"/>
    <cellStyle name="ハイパーリンク" xfId="781" builtinId="8" hidden="1"/>
    <cellStyle name="ハイパーリンク" xfId="783" builtinId="8" hidden="1"/>
    <cellStyle name="ハイパーリンク" xfId="785" builtinId="8" hidden="1"/>
    <cellStyle name="ハイパーリンク" xfId="787" builtinId="8" hidden="1"/>
    <cellStyle name="ハイパーリンク" xfId="789" builtinId="8" hidden="1"/>
    <cellStyle name="ハイパーリンク" xfId="791" builtinId="8" hidden="1"/>
    <cellStyle name="ハイパーリンク" xfId="793" builtinId="8" hidden="1"/>
    <cellStyle name="ハイパーリンク" xfId="795" builtinId="8" hidden="1"/>
    <cellStyle name="ハイパーリンク" xfId="797" builtinId="8" hidden="1"/>
    <cellStyle name="ハイパーリンク" xfId="799" builtinId="8" hidden="1"/>
    <cellStyle name="ハイパーリンク" xfId="801" builtinId="8" hidden="1"/>
    <cellStyle name="ハイパーリンク" xfId="803" builtinId="8" hidden="1"/>
    <cellStyle name="ハイパーリンク" xfId="805" builtinId="8" hidden="1"/>
    <cellStyle name="ハイパーリンク" xfId="807" builtinId="8" hidden="1"/>
    <cellStyle name="ハイパーリンク" xfId="809" builtinId="8" hidden="1"/>
    <cellStyle name="ハイパーリンク" xfId="811" builtinId="8" hidden="1"/>
    <cellStyle name="ハイパーリンク" xfId="813" builtinId="8" hidden="1"/>
    <cellStyle name="ハイパーリンク" xfId="815" builtinId="8" hidden="1"/>
    <cellStyle name="ハイパーリンク" xfId="818" builtinId="8" hidden="1"/>
    <cellStyle name="ハイパーリンク" xfId="820" builtinId="8" hidden="1"/>
    <cellStyle name="ハイパーリンク" xfId="822" builtinId="8" hidden="1"/>
    <cellStyle name="ハイパーリンク" xfId="824" builtinId="8" hidden="1"/>
    <cellStyle name="ハイパーリンク" xfId="826" builtinId="8" hidden="1"/>
    <cellStyle name="ハイパーリンク" xfId="828" builtinId="8" hidden="1"/>
    <cellStyle name="ハイパーリンク" xfId="830" builtinId="8" hidden="1"/>
    <cellStyle name="ハイパーリンク" xfId="832" builtinId="8" hidden="1"/>
    <cellStyle name="ハイパーリンク" xfId="834" builtinId="8" hidden="1"/>
    <cellStyle name="ハイパーリンク" xfId="836" builtinId="8" hidden="1"/>
    <cellStyle name="ハイパーリンク" xfId="838" builtinId="8" hidden="1"/>
    <cellStyle name="ハイパーリンク" xfId="840" builtinId="8" hidden="1"/>
    <cellStyle name="ハイパーリンク" xfId="842" builtinId="8" hidden="1"/>
    <cellStyle name="ハイパーリンク" xfId="844" builtinId="8" hidden="1"/>
    <cellStyle name="ハイパーリンク" xfId="846" builtinId="8" hidden="1"/>
    <cellStyle name="ハイパーリンク" xfId="848" builtinId="8" hidden="1"/>
    <cellStyle name="ハイパーリンク" xfId="850" builtinId="8" hidden="1"/>
    <cellStyle name="ハイパーリンク" xfId="852" builtinId="8" hidden="1"/>
    <cellStyle name="ハイパーリンク" xfId="854" builtinId="8" hidden="1"/>
    <cellStyle name="ハイパーリンク" xfId="856" builtinId="8" hidden="1"/>
    <cellStyle name="ハイパーリンク" xfId="858" builtinId="8" hidden="1"/>
    <cellStyle name="ハイパーリンク" xfId="860" builtinId="8" hidden="1"/>
    <cellStyle name="ハイパーリンク" xfId="862" builtinId="8" hidden="1"/>
    <cellStyle name="ハイパーリンク" xfId="864" builtinId="8" hidden="1"/>
    <cellStyle name="ハイパーリンク" xfId="866" builtinId="8" hidden="1"/>
    <cellStyle name="ハイパーリンク" xfId="868" builtinId="8" hidden="1"/>
    <cellStyle name="ハイパーリンク" xfId="870" builtinId="8" hidden="1"/>
    <cellStyle name="ハイパーリンク" xfId="872" builtinId="8" hidden="1"/>
    <cellStyle name="ハイパーリンク" xfId="874" builtinId="8" hidden="1"/>
    <cellStyle name="ハイパーリンク" xfId="876" builtinId="8" hidden="1"/>
    <cellStyle name="ハイパーリンク" xfId="878" builtinId="8" hidden="1"/>
    <cellStyle name="ハイパーリンク" xfId="880" builtinId="8" hidden="1"/>
    <cellStyle name="ハイパーリンク" xfId="882" builtinId="8" hidden="1"/>
    <cellStyle name="ハイパーリンク" xfId="884" builtinId="8" hidden="1"/>
    <cellStyle name="ハイパーリンク" xfId="886" builtinId="8" hidden="1"/>
    <cellStyle name="ハイパーリンク" xfId="888" builtinId="8" hidden="1"/>
    <cellStyle name="ハイパーリンク" xfId="890" builtinId="8" hidden="1"/>
    <cellStyle name="ハイパーリンク" xfId="892" builtinId="8" hidden="1"/>
    <cellStyle name="ハイパーリンク" xfId="894" builtinId="8" hidden="1"/>
    <cellStyle name="ハイパーリンク" xfId="896" builtinId="8" hidden="1"/>
    <cellStyle name="ハイパーリンク" xfId="898" builtinId="8" hidden="1"/>
    <cellStyle name="ハイパーリンク" xfId="900" builtinId="8" hidden="1"/>
    <cellStyle name="ハイパーリンク" xfId="902" builtinId="8" hidden="1"/>
    <cellStyle name="ハイパーリンク" xfId="904" builtinId="8" hidden="1"/>
    <cellStyle name="ハイパーリンク" xfId="909" builtinId="8" hidden="1"/>
    <cellStyle name="ハイパーリンク" xfId="911" builtinId="8" hidden="1"/>
    <cellStyle name="ハイパーリンク" xfId="913" builtinId="8" hidden="1"/>
    <cellStyle name="ハイパーリンク" xfId="915" builtinId="8" hidden="1"/>
    <cellStyle name="ハイパーリンク" xfId="917" builtinId="8" hidden="1"/>
    <cellStyle name="ハイパーリンク" xfId="919" builtinId="8" hidden="1"/>
    <cellStyle name="ハイパーリンク" xfId="921" builtinId="8" hidden="1"/>
    <cellStyle name="ハイパーリンク" xfId="923" builtinId="8" hidden="1"/>
    <cellStyle name="ハイパーリンク" xfId="925" builtinId="8" hidden="1"/>
    <cellStyle name="ハイパーリンク" xfId="927" builtinId="8" hidden="1"/>
    <cellStyle name="ハイパーリンク" xfId="929" builtinId="8" hidden="1"/>
    <cellStyle name="ハイパーリンク" xfId="931" builtinId="8" hidden="1"/>
    <cellStyle name="ハイパーリンク" xfId="933" builtinId="8" hidden="1"/>
    <cellStyle name="ハイパーリンク" xfId="935" builtinId="8" hidden="1"/>
    <cellStyle name="ハイパーリンク" xfId="937" builtinId="8" hidden="1"/>
    <cellStyle name="ハイパーリンク" xfId="939" builtinId="8" hidden="1"/>
    <cellStyle name="ハイパーリンク" xfId="941" builtinId="8" hidden="1"/>
    <cellStyle name="ハイパーリンク" xfId="943" builtinId="8" hidden="1"/>
    <cellStyle name="ハイパーリンク" xfId="945" builtinId="8" hidden="1"/>
    <cellStyle name="ハイパーリンク" xfId="947" builtinId="8" hidden="1"/>
    <cellStyle name="ハイパーリンク" xfId="949" builtinId="8" hidden="1"/>
    <cellStyle name="ハイパーリンク" xfId="951" builtinId="8" hidden="1"/>
    <cellStyle name="ハイパーリンク" xfId="953" builtinId="8" hidden="1"/>
    <cellStyle name="ハイパーリンク" xfId="955" builtinId="8" hidden="1"/>
    <cellStyle name="ハイパーリンク" xfId="957" builtinId="8" hidden="1"/>
    <cellStyle name="ハイパーリンク" xfId="959" builtinId="8" hidden="1"/>
    <cellStyle name="ハイパーリンク" xfId="961" builtinId="8" hidden="1"/>
    <cellStyle name="ハイパーリンク" xfId="963" builtinId="8" hidden="1"/>
    <cellStyle name="ハイパーリンク" xfId="965" builtinId="8" hidden="1"/>
    <cellStyle name="ハイパーリンク" xfId="967" builtinId="8" hidden="1"/>
    <cellStyle name="ハイパーリンク" xfId="969" builtinId="8" hidden="1"/>
    <cellStyle name="ハイパーリンク" xfId="971" builtinId="8" hidden="1"/>
    <cellStyle name="ハイパーリンク" xfId="973" builtinId="8" hidden="1"/>
    <cellStyle name="ハイパーリンク" xfId="975" builtinId="8" hidden="1"/>
    <cellStyle name="ハイパーリンク" xfId="977" builtinId="8" hidden="1"/>
    <cellStyle name="ハイパーリンク" xfId="979" builtinId="8" hidden="1"/>
    <cellStyle name="ハイパーリンク" xfId="981" builtinId="8" hidden="1"/>
    <cellStyle name="ハイパーリンク" xfId="983" builtinId="8" hidden="1"/>
    <cellStyle name="ハイパーリンク" xfId="985" builtinId="8" hidden="1"/>
    <cellStyle name="ハイパーリンク" xfId="987" builtinId="8" hidden="1"/>
    <cellStyle name="ハイパーリンク" xfId="989" builtinId="8" hidden="1"/>
    <cellStyle name="ハイパーリンク" xfId="991" builtinId="8" hidden="1"/>
    <cellStyle name="ハイパーリンク" xfId="993" builtinId="8" hidden="1"/>
    <cellStyle name="ハイパーリンク" xfId="995" builtinId="8" hidden="1"/>
    <cellStyle name="ハイパーリンク" xfId="997" builtinId="8" hidden="1"/>
    <cellStyle name="ハイパーリンク" xfId="999" builtinId="8" hidden="1"/>
    <cellStyle name="ハイパーリンク" xfId="1001" builtinId="8" hidden="1"/>
    <cellStyle name="ハイパーリンク" xfId="1003" builtinId="8" hidden="1"/>
    <cellStyle name="ハイパーリンク" xfId="1005" builtinId="8" hidden="1"/>
    <cellStyle name="ハイパーリンク" xfId="1007" builtinId="8" hidden="1"/>
    <cellStyle name="ハイパーリンク" xfId="1009" builtinId="8" hidden="1"/>
    <cellStyle name="ハイパーリンク" xfId="1011" builtinId="8" hidden="1"/>
    <cellStyle name="ハイパーリンク" xfId="1013" builtinId="8" hidden="1"/>
    <cellStyle name="ハイパーリンク" xfId="1015" builtinId="8" hidden="1"/>
    <cellStyle name="ハイパーリンク" xfId="1017" builtinId="8" hidden="1"/>
    <cellStyle name="ハイパーリンク" xfId="1019" builtinId="8" hidden="1"/>
    <cellStyle name="ハイパーリンク" xfId="1021" builtinId="8" hidden="1"/>
    <cellStyle name="ハイパーリンク" xfId="1023" builtinId="8" hidden="1"/>
    <cellStyle name="ハイパーリンク" xfId="1025" builtinId="8" hidden="1"/>
    <cellStyle name="ハイパーリンク" xfId="1027" builtinId="8" hidden="1"/>
    <cellStyle name="ハイパーリンク" xfId="1029" builtinId="8" hidden="1"/>
    <cellStyle name="ハイパーリンク" xfId="1031" builtinId="8" hidden="1"/>
    <cellStyle name="ハイパーリンク" xfId="1033" builtinId="8" hidden="1"/>
    <cellStyle name="ハイパーリンク" xfId="1035" builtinId="8" hidden="1"/>
    <cellStyle name="ハイパーリンク" xfId="1037" builtinId="8" hidden="1"/>
    <cellStyle name="ハイパーリンク" xfId="1039" builtinId="8" hidden="1"/>
    <cellStyle name="ハイパーリンク" xfId="1041" builtinId="8" hidden="1"/>
    <cellStyle name="ハイパーリンク" xfId="1043" builtinId="8" hidden="1"/>
    <cellStyle name="ハイパーリンク" xfId="1045" builtinId="8" hidden="1"/>
    <cellStyle name="ハイパーリンク" xfId="1047" builtinId="8" hidden="1"/>
    <cellStyle name="ハイパーリンク" xfId="1049" builtinId="8" hidden="1"/>
    <cellStyle name="ハイパーリンク" xfId="1051" builtinId="8" hidden="1"/>
    <cellStyle name="ハイパーリンク" xfId="1053" builtinId="8" hidden="1"/>
    <cellStyle name="ハイパーリンク" xfId="1055" builtinId="8" hidden="1"/>
    <cellStyle name="ハイパーリンク" xfId="1057" builtinId="8" hidden="1"/>
    <cellStyle name="ハイパーリンク" xfId="1059" builtinId="8" hidden="1"/>
    <cellStyle name="ハイパーリンク" xfId="1061" builtinId="8" hidden="1"/>
    <cellStyle name="ハイパーリンク" xfId="1063" builtinId="8" hidden="1"/>
    <cellStyle name="ハイパーリンク" xfId="1065" builtinId="8" hidden="1"/>
    <cellStyle name="ハイパーリンク" xfId="1067" builtinId="8" hidden="1"/>
    <cellStyle name="ハイパーリンク" xfId="1069" builtinId="8" hidden="1"/>
    <cellStyle name="ハイパーリンク" xfId="1071" builtinId="8" hidden="1"/>
    <cellStyle name="ハイパーリンク" xfId="1073" builtinId="8" hidden="1"/>
    <cellStyle name="ハイパーリンク" xfId="1075" builtinId="8" hidden="1"/>
    <cellStyle name="ハイパーリンク" xfId="1077" builtinId="8" hidden="1"/>
    <cellStyle name="ハイパーリンク" xfId="1079" builtinId="8" hidden="1"/>
    <cellStyle name="ハイパーリンク" xfId="1081" builtinId="8" hidden="1"/>
    <cellStyle name="ハイパーリンク" xfId="1083" builtinId="8" hidden="1"/>
    <cellStyle name="ハイパーリンク" xfId="1085" builtinId="8" hidden="1"/>
    <cellStyle name="ハイパーリンク" xfId="1087" builtinId="8" hidden="1"/>
    <cellStyle name="ハイパーリンク" xfId="1089" builtinId="8" hidden="1"/>
    <cellStyle name="ハイパーリンク" xfId="1091" builtinId="8" hidden="1"/>
    <cellStyle name="ハイパーリンク" xfId="1093" builtinId="8" hidden="1"/>
    <cellStyle name="ハイパーリンク" xfId="1095" builtinId="8" hidden="1"/>
    <cellStyle name="ハイパーリンク" xfId="1097" builtinId="8" hidden="1"/>
    <cellStyle name="ハイパーリンク" xfId="1099" builtinId="8" hidden="1"/>
    <cellStyle name="ハイパーリンク" xfId="1101" builtinId="8" hidden="1"/>
    <cellStyle name="ハイパーリンク" xfId="1103" builtinId="8" hidden="1"/>
    <cellStyle name="ハイパーリンク" xfId="1105" builtinId="8" hidden="1"/>
    <cellStyle name="ハイパーリンク" xfId="1107" builtinId="8" hidden="1"/>
    <cellStyle name="ハイパーリンク" xfId="1109" builtinId="8" hidden="1"/>
    <cellStyle name="ハイパーリンク" xfId="1111" builtinId="8" hidden="1"/>
    <cellStyle name="ハイパーリンク" xfId="1113" builtinId="8" hidden="1"/>
    <cellStyle name="ハイパーリンク" xfId="1115" builtinId="8" hidden="1"/>
    <cellStyle name="ハイパーリンク" xfId="1117" builtinId="8" hidden="1"/>
    <cellStyle name="ハイパーリンク" xfId="1119" builtinId="8" hidden="1"/>
    <cellStyle name="ハイパーリンク" xfId="1121" builtinId="8" hidden="1"/>
    <cellStyle name="ハイパーリンク" xfId="1123" builtinId="8" hidden="1"/>
    <cellStyle name="ハイパーリンク" xfId="1125" builtinId="8" hidden="1"/>
    <cellStyle name="ハイパーリンク" xfId="1127" builtinId="8" hidden="1"/>
    <cellStyle name="ハイパーリンク" xfId="1129" builtinId="8" hidden="1"/>
    <cellStyle name="ハイパーリンク" xfId="1131" builtinId="8" hidden="1"/>
    <cellStyle name="ハイパーリンク" xfId="1133" builtinId="8" hidden="1"/>
    <cellStyle name="ハイパーリンク" xfId="1135" builtinId="8" hidden="1"/>
    <cellStyle name="ハイパーリンク" xfId="1137" builtinId="8" hidden="1"/>
    <cellStyle name="ハイパーリンク" xfId="1139" builtinId="8" hidden="1"/>
    <cellStyle name="ハイパーリンク" xfId="1141" builtinId="8" hidden="1"/>
    <cellStyle name="ハイパーリンク" xfId="1143" builtinId="8" hidden="1"/>
    <cellStyle name="ハイパーリンク" xfId="1145" builtinId="8" hidden="1"/>
    <cellStyle name="ハイパーリンク" xfId="1147" builtinId="8" hidden="1"/>
    <cellStyle name="ハイパーリンク" xfId="1149" builtinId="8" hidden="1"/>
    <cellStyle name="ハイパーリンク" xfId="1151" builtinId="8" hidden="1"/>
    <cellStyle name="ハイパーリンク" xfId="1153" builtinId="8" hidden="1"/>
    <cellStyle name="ハイパーリンク" xfId="1155" builtinId="8" hidden="1"/>
    <cellStyle name="ハイパーリンク" xfId="1157" builtinId="8" hidden="1"/>
    <cellStyle name="ハイパーリンク" xfId="1159" builtinId="8" hidden="1"/>
    <cellStyle name="ハイパーリンク" xfId="1161" builtinId="8" hidden="1"/>
    <cellStyle name="ハイパーリンク" xfId="1163" builtinId="8" hidden="1"/>
    <cellStyle name="ハイパーリンク" xfId="1165" builtinId="8" hidden="1"/>
    <cellStyle name="ハイパーリンク" xfId="1167" builtinId="8" hidden="1"/>
    <cellStyle name="ハイパーリンク" xfId="1169" builtinId="8" hidden="1"/>
    <cellStyle name="ハイパーリンク" xfId="1171" builtinId="8" hidden="1"/>
    <cellStyle name="ハイパーリンク" xfId="1173" builtinId="8" hidden="1"/>
    <cellStyle name="ハイパーリンク" xfId="1175" builtinId="8" hidden="1"/>
    <cellStyle name="ハイパーリンク" xfId="1177" builtinId="8" hidden="1"/>
    <cellStyle name="ハイパーリンク" xfId="1179" builtinId="8" hidden="1"/>
    <cellStyle name="ハイパーリンク" xfId="1181" builtinId="8" hidden="1"/>
    <cellStyle name="ハイパーリンク" xfId="1183" builtinId="8" hidden="1"/>
    <cellStyle name="ハイパーリンク" xfId="1185" builtinId="8" hidden="1"/>
    <cellStyle name="ハイパーリンク" xfId="1187" builtinId="8" hidden="1"/>
    <cellStyle name="ハイパーリンク" xfId="1189" builtinId="8" hidden="1"/>
    <cellStyle name="ハイパーリンク" xfId="1191" builtinId="8" hidden="1"/>
    <cellStyle name="ハイパーリンク" xfId="1193" builtinId="8" hidden="1"/>
    <cellStyle name="ハイパーリンク" xfId="1195" builtinId="8" hidden="1"/>
    <cellStyle name="ハイパーリンク" xfId="1197" builtinId="8" hidden="1"/>
    <cellStyle name="ハイパーリンク" xfId="1199" builtinId="8" hidden="1"/>
    <cellStyle name="ハイパーリンク" xfId="1201" builtinId="8" hidden="1"/>
    <cellStyle name="ハイパーリンク" xfId="1203" builtinId="8" hidden="1"/>
    <cellStyle name="ハイパーリンク" xfId="1205" builtinId="8" hidden="1"/>
    <cellStyle name="ハイパーリンク" xfId="1207" builtinId="8" hidden="1"/>
    <cellStyle name="ハイパーリンク" xfId="1209" builtinId="8" hidden="1"/>
    <cellStyle name="ハイパーリンク" xfId="1211" builtinId="8" hidden="1"/>
    <cellStyle name="ハイパーリンク" xfId="1213" builtinId="8" hidden="1"/>
    <cellStyle name="ハイパーリンク" xfId="1215" builtinId="8" hidden="1"/>
    <cellStyle name="ハイパーリンク" xfId="1217" builtinId="8" hidden="1"/>
    <cellStyle name="ハイパーリンク" xfId="1219" builtinId="8" hidden="1"/>
    <cellStyle name="ハイパーリンク" xfId="1221" builtinId="8" hidden="1"/>
    <cellStyle name="ハイパーリンク" xfId="1223" builtinId="8" hidden="1"/>
    <cellStyle name="ハイパーリンク" xfId="1225" builtinId="8" hidden="1"/>
    <cellStyle name="ハイパーリンク" xfId="1227" builtinId="8" hidden="1"/>
    <cellStyle name="ハイパーリンク" xfId="1229" builtinId="8" hidden="1"/>
    <cellStyle name="ハイパーリンク" xfId="1231" builtinId="8" hidden="1"/>
    <cellStyle name="ハイパーリンク" xfId="1233" builtinId="8" hidden="1"/>
    <cellStyle name="ハイパーリンク" xfId="1235" builtinId="8" hidden="1"/>
    <cellStyle name="ハイパーリンク" xfId="1237" builtinId="8" hidden="1"/>
    <cellStyle name="ハイパーリンク" xfId="1239" builtinId="8" hidden="1"/>
    <cellStyle name="ハイパーリンク" xfId="1241" builtinId="8" hidden="1"/>
    <cellStyle name="ハイパーリンク" xfId="1243" builtinId="8" hidden="1"/>
    <cellStyle name="ハイパーリンク" xfId="1245" builtinId="8" hidden="1"/>
    <cellStyle name="ハイパーリンク" xfId="1247" builtinId="8" hidden="1"/>
    <cellStyle name="ハイパーリンク" xfId="1249" builtinId="8" hidden="1"/>
    <cellStyle name="ハイパーリンク" xfId="1251" builtinId="8" hidden="1"/>
    <cellStyle name="ハイパーリンク" xfId="1253" builtinId="8" hidden="1"/>
    <cellStyle name="ハイパーリンク" xfId="1255" builtinId="8" hidden="1"/>
    <cellStyle name="ハイパーリンク" xfId="1257" builtinId="8" hidden="1"/>
    <cellStyle name="ハイパーリンク" xfId="1259" builtinId="8" hidden="1"/>
    <cellStyle name="ハイパーリンク" xfId="1261" builtinId="8" hidden="1"/>
    <cellStyle name="ハイパーリンク" xfId="1263" builtinId="8" hidden="1"/>
    <cellStyle name="ハイパーリンク" xfId="1265" builtinId="8" hidden="1"/>
    <cellStyle name="ハイパーリンク" xfId="1267" builtinId="8" hidden="1"/>
    <cellStyle name="ハイパーリンク" xfId="1269" builtinId="8" hidden="1"/>
    <cellStyle name="ハイパーリンク" xfId="1271" builtinId="8" hidden="1"/>
    <cellStyle name="ハイパーリンク" xfId="1273" builtinId="8" hidden="1"/>
    <cellStyle name="ハイパーリンク" xfId="1275" builtinId="8" hidden="1"/>
    <cellStyle name="ハイパーリンク" xfId="1277" builtinId="8" hidden="1"/>
    <cellStyle name="ハイパーリンク" xfId="1279" builtinId="8" hidden="1"/>
    <cellStyle name="ハイパーリンク" xfId="1281" builtinId="8" hidden="1"/>
    <cellStyle name="ハイパーリンク" xfId="1283" builtinId="8" hidden="1"/>
    <cellStyle name="ハイパーリンク" xfId="1285" builtinId="8" hidden="1"/>
    <cellStyle name="ハイパーリンク" xfId="1287" builtinId="8" hidden="1"/>
    <cellStyle name="ハイパーリンク" xfId="1289" builtinId="8" hidden="1"/>
    <cellStyle name="ハイパーリンク" xfId="1291" builtinId="8" hidden="1"/>
    <cellStyle name="ハイパーリンク" xfId="1293" builtinId="8" hidden="1"/>
    <cellStyle name="ハイパーリンク" xfId="1295" builtinId="8" hidden="1"/>
    <cellStyle name="ハイパーリンク" xfId="1297" builtinId="8" hidden="1"/>
    <cellStyle name="ハイパーリンク" xfId="1299" builtinId="8" hidden="1"/>
    <cellStyle name="ハイパーリンク" xfId="1301" builtinId="8" hidden="1"/>
    <cellStyle name="ハイパーリンク" xfId="1303" builtinId="8" hidden="1"/>
    <cellStyle name="ハイパーリンク" xfId="1305" builtinId="8" hidden="1"/>
    <cellStyle name="ハイパーリンク" xfId="1307" builtinId="8" hidden="1"/>
    <cellStyle name="ハイパーリンク" xfId="1309" builtinId="8" hidden="1"/>
    <cellStyle name="ハイパーリンク" xfId="1311" builtinId="8" hidden="1"/>
    <cellStyle name="ハイパーリンク" xfId="1313" builtinId="8" hidden="1"/>
    <cellStyle name="ハイパーリンク" xfId="1315" builtinId="8" hidden="1"/>
    <cellStyle name="ハイパーリンク" xfId="1317" builtinId="8" hidden="1"/>
    <cellStyle name="ハイパーリンク" xfId="1319" builtinId="8" hidden="1"/>
    <cellStyle name="ハイパーリンク" xfId="1321" builtinId="8" hidden="1"/>
    <cellStyle name="ハイパーリンク" xfId="1323" builtinId="8" hidden="1"/>
    <cellStyle name="ハイパーリンク" xfId="1325" builtinId="8" hidden="1"/>
    <cellStyle name="ハイパーリンク" xfId="1327" builtinId="8" hidden="1"/>
    <cellStyle name="ハイパーリンク" xfId="1329" builtinId="8" hidden="1"/>
    <cellStyle name="ハイパーリンク" xfId="1331" builtinId="8" hidden="1"/>
    <cellStyle name="ハイパーリンク" xfId="1333" builtinId="8" hidden="1"/>
    <cellStyle name="ハイパーリンク" xfId="1335" builtinId="8" hidden="1"/>
    <cellStyle name="ハイパーリンク" xfId="1337" builtinId="8" hidden="1"/>
    <cellStyle name="ハイパーリンク" xfId="1339" builtinId="8" hidden="1"/>
    <cellStyle name="ハイパーリンク" xfId="1341" builtinId="8" hidden="1"/>
    <cellStyle name="ハイパーリンク" xfId="1343" builtinId="8" hidden="1"/>
    <cellStyle name="ハイパーリンク" xfId="1345" builtinId="8" hidden="1"/>
    <cellStyle name="ハイパーリンク" xfId="1347" builtinId="8" hidden="1"/>
    <cellStyle name="ハイパーリンク" xfId="1349" builtinId="8" hidden="1"/>
    <cellStyle name="ハイパーリンク" xfId="1351" builtinId="8" hidden="1"/>
    <cellStyle name="ハイパーリンク" xfId="1353" builtinId="8" hidden="1"/>
    <cellStyle name="ハイパーリンク" xfId="1355" builtinId="8" hidden="1"/>
    <cellStyle name="ハイパーリンク" xfId="1357" builtinId="8" hidden="1"/>
    <cellStyle name="ハイパーリンク" xfId="1359" builtinId="8" hidden="1"/>
    <cellStyle name="ハイパーリンク" xfId="1361" builtinId="8" hidden="1"/>
    <cellStyle name="ハイパーリンク" xfId="1363" builtinId="8" hidden="1"/>
    <cellStyle name="ハイパーリンク" xfId="1365" builtinId="8" hidden="1"/>
    <cellStyle name="ハイパーリンク" xfId="1367" builtinId="8" hidden="1"/>
    <cellStyle name="ハイパーリンク" xfId="1369" builtinId="8" hidden="1"/>
    <cellStyle name="ハイパーリンク" xfId="1371" builtinId="8" hidden="1"/>
    <cellStyle name="ハイパーリンク" xfId="1373" builtinId="8" hidden="1"/>
    <cellStyle name="ハイパーリンク" xfId="1375" builtinId="8" hidden="1"/>
    <cellStyle name="ハイパーリンク" xfId="1377" builtinId="8" hidden="1"/>
    <cellStyle name="ハイパーリンク" xfId="1379" builtinId="8" hidden="1"/>
    <cellStyle name="ハイパーリンク" xfId="1381" builtinId="8" hidden="1"/>
    <cellStyle name="ハイパーリンク" xfId="1384" builtinId="8" hidden="1"/>
    <cellStyle name="ハイパーリンク" xfId="1386" builtinId="8" hidden="1"/>
    <cellStyle name="ハイパーリンク" xfId="1388" builtinId="8" hidden="1"/>
    <cellStyle name="ハイパーリンク" xfId="1390" builtinId="8" hidden="1"/>
    <cellStyle name="ハイパーリンク" xfId="1392" builtinId="8" hidden="1"/>
    <cellStyle name="ハイパーリンク" xfId="1394" builtinId="8" hidden="1"/>
    <cellStyle name="ハイパーリンク" xfId="1396" builtinId="8" hidden="1"/>
    <cellStyle name="ハイパーリンク" xfId="1398" builtinId="8" hidden="1"/>
    <cellStyle name="ハイパーリンク" xfId="1400" builtinId="8" hidden="1"/>
    <cellStyle name="ハイパーリンク" xfId="1402" builtinId="8" hidden="1"/>
    <cellStyle name="ハイパーリンク" xfId="1404" builtinId="8" hidden="1"/>
    <cellStyle name="ハイパーリンク" xfId="1406" builtinId="8" hidden="1"/>
    <cellStyle name="ハイパーリンク" xfId="1408" builtinId="8" hidden="1"/>
    <cellStyle name="ハイパーリンク" xfId="1410" builtinId="8" hidden="1"/>
    <cellStyle name="ハイパーリンク" xfId="1412" builtinId="8" hidden="1"/>
    <cellStyle name="ハイパーリンク" xfId="1414" builtinId="8" hidden="1"/>
    <cellStyle name="ハイパーリンク" xfId="1416" builtinId="8" hidden="1"/>
    <cellStyle name="ハイパーリンク" xfId="1418" builtinId="8" hidden="1"/>
    <cellStyle name="メモ" xfId="32" builtinId="10" customBuiltin="1"/>
    <cellStyle name="リンク セル" xfId="33" builtinId="24" customBuiltin="1"/>
    <cellStyle name="悪い" xfId="34" builtinId="27" customBuiltin="1"/>
    <cellStyle name="計算" xfId="35" builtinId="22" customBuiltin="1"/>
    <cellStyle name="警告文" xfId="36" builtinId="11" customBuiltin="1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10" xfId="906"/>
    <cellStyle name="標準 11" xfId="45"/>
    <cellStyle name="標準 11 2" xfId="379"/>
    <cellStyle name="標準 12" xfId="907"/>
    <cellStyle name="標準 13" xfId="908"/>
    <cellStyle name="標準 16 2" xfId="1383"/>
    <cellStyle name="標準 19" xfId="477"/>
    <cellStyle name="標準 2" xfId="46"/>
    <cellStyle name="標準 2 2" xfId="47"/>
    <cellStyle name="標準 2 4" xfId="48"/>
    <cellStyle name="標準 2 7" xfId="380"/>
    <cellStyle name="標準 2_インカレ競技役員動態予定表-2013" xfId="381"/>
    <cellStyle name="標準 3" xfId="49"/>
    <cellStyle name="標準 4" xfId="50"/>
    <cellStyle name="標準 4 2" xfId="378"/>
    <cellStyle name="標準 5" xfId="382"/>
    <cellStyle name="標準 6" xfId="618"/>
    <cellStyle name="標準 7" xfId="619"/>
    <cellStyle name="標準 8" xfId="620"/>
    <cellStyle name="標準 9" xfId="817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7" builtinId="9" hidden="1"/>
    <cellStyle name="表示済みのハイパーリンク" xfId="159" builtinId="9" hidden="1"/>
    <cellStyle name="表示済みのハイパーリンク" xfId="161" builtinId="9" hidden="1"/>
    <cellStyle name="表示済みのハイパーリンク" xfId="163" builtinId="9" hidden="1"/>
    <cellStyle name="表示済みのハイパーリンク" xfId="165" builtinId="9" hidden="1"/>
    <cellStyle name="表示済みのハイパーリンク" xfId="167" builtinId="9" hidden="1"/>
    <cellStyle name="表示済みのハイパーリンク" xfId="169" builtinId="9" hidden="1"/>
    <cellStyle name="表示済みのハイパーリンク" xfId="171" builtinId="9" hidden="1"/>
    <cellStyle name="表示済みのハイパーリンク" xfId="173" builtinId="9" hidden="1"/>
    <cellStyle name="表示済みのハイパーリンク" xfId="175" builtinId="9" hidden="1"/>
    <cellStyle name="表示済みのハイパーリンク" xfId="177" builtinId="9" hidden="1"/>
    <cellStyle name="表示済みのハイパーリンク" xfId="179" builtinId="9" hidden="1"/>
    <cellStyle name="表示済みのハイパーリンク" xfId="181" builtinId="9" hidden="1"/>
    <cellStyle name="表示済みのハイパーリンク" xfId="183" builtinId="9" hidden="1"/>
    <cellStyle name="表示済みのハイパーリンク" xfId="185" builtinId="9" hidden="1"/>
    <cellStyle name="表示済みのハイパーリンク" xfId="187" builtinId="9" hidden="1"/>
    <cellStyle name="表示済みのハイパーリンク" xfId="189" builtinId="9" hidden="1"/>
    <cellStyle name="表示済みのハイパーリンク" xfId="191" builtinId="9" hidden="1"/>
    <cellStyle name="表示済みのハイパーリンク" xfId="193" builtinId="9" hidden="1"/>
    <cellStyle name="表示済みのハイパーリンク" xfId="195" builtinId="9" hidden="1"/>
    <cellStyle name="表示済みのハイパーリンク" xfId="197" builtinId="9" hidden="1"/>
    <cellStyle name="表示済みのハイパーリンク" xfId="199" builtinId="9" hidden="1"/>
    <cellStyle name="表示済みのハイパーリンク" xfId="201" builtinId="9" hidden="1"/>
    <cellStyle name="表示済みのハイパーリンク" xfId="203" builtinId="9" hidden="1"/>
    <cellStyle name="表示済みのハイパーリンク" xfId="205" builtinId="9" hidden="1"/>
    <cellStyle name="表示済みのハイパーリンク" xfId="207" builtinId="9" hidden="1"/>
    <cellStyle name="表示済みのハイパーリンク" xfId="209" builtinId="9" hidden="1"/>
    <cellStyle name="表示済みのハイパーリンク" xfId="211" builtinId="9" hidden="1"/>
    <cellStyle name="表示済みのハイパーリンク" xfId="213" builtinId="9" hidden="1"/>
    <cellStyle name="表示済みのハイパーリンク" xfId="215" builtinId="9" hidden="1"/>
    <cellStyle name="表示済みのハイパーリンク" xfId="217" builtinId="9" hidden="1"/>
    <cellStyle name="表示済みのハイパーリンク" xfId="219" builtinId="9" hidden="1"/>
    <cellStyle name="表示済みのハイパーリンク" xfId="221" builtinId="9" hidden="1"/>
    <cellStyle name="表示済みのハイパーリンク" xfId="223" builtinId="9" hidden="1"/>
    <cellStyle name="表示済みのハイパーリンク" xfId="225" builtinId="9" hidden="1"/>
    <cellStyle name="表示済みのハイパーリンク" xfId="227" builtinId="9" hidden="1"/>
    <cellStyle name="表示済みのハイパーリンク" xfId="229" builtinId="9" hidden="1"/>
    <cellStyle name="表示済みのハイパーリンク" xfId="231" builtinId="9" hidden="1"/>
    <cellStyle name="表示済みのハイパーリンク" xfId="233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7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3" builtinId="9" hidden="1"/>
    <cellStyle name="表示済みのハイパーリンク" xfId="305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311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19" builtinId="9" hidden="1"/>
    <cellStyle name="表示済みのハイパーリンク" xfId="321" builtinId="9" hidden="1"/>
    <cellStyle name="表示済みのハイパーリンク" xfId="323" builtinId="9" hidden="1"/>
    <cellStyle name="表示済みのハイパーリンク" xfId="325" builtinId="9" hidden="1"/>
    <cellStyle name="表示済みのハイパーリンク" xfId="327" builtinId="9" hidden="1"/>
    <cellStyle name="表示済みのハイパーリンク" xfId="329" builtinId="9" hidden="1"/>
    <cellStyle name="表示済みのハイパーリンク" xfId="331" builtinId="9" hidden="1"/>
    <cellStyle name="表示済みのハイパーリンク" xfId="333" builtinId="9" hidden="1"/>
    <cellStyle name="表示済みのハイパーリンク" xfId="335" builtinId="9" hidden="1"/>
    <cellStyle name="表示済みのハイパーリンク" xfId="337" builtinId="9" hidden="1"/>
    <cellStyle name="表示済みのハイパーリンク" xfId="339" builtinId="9" hidden="1"/>
    <cellStyle name="表示済みのハイパーリンク" xfId="341" builtinId="9" hidden="1"/>
    <cellStyle name="表示済みのハイパーリンク" xfId="343" builtinId="9" hidden="1"/>
    <cellStyle name="表示済みのハイパーリンク" xfId="345" builtinId="9" hidden="1"/>
    <cellStyle name="表示済みのハイパーリンク" xfId="347" builtinId="9" hidden="1"/>
    <cellStyle name="表示済みのハイパーリンク" xfId="349" builtinId="9" hidden="1"/>
    <cellStyle name="表示済みのハイパーリンク" xfId="351" builtinId="9" hidden="1"/>
    <cellStyle name="表示済みのハイパーリンク" xfId="353" builtinId="9" hidden="1"/>
    <cellStyle name="表示済みのハイパーリンク" xfId="355" builtinId="9" hidden="1"/>
    <cellStyle name="表示済みのハイパーリンク" xfId="357" builtinId="9" hidden="1"/>
    <cellStyle name="表示済みのハイパーリンク" xfId="359" builtinId="9" hidden="1"/>
    <cellStyle name="表示済みのハイパーリンク" xfId="361" builtinId="9" hidden="1"/>
    <cellStyle name="表示済みのハイパーリンク" xfId="363" builtinId="9" hidden="1"/>
    <cellStyle name="表示済みのハイパーリンク" xfId="365" builtinId="9" hidden="1"/>
    <cellStyle name="表示済みのハイパーリンク" xfId="367" builtinId="9" hidden="1"/>
    <cellStyle name="表示済みのハイパーリンク" xfId="369" builtinId="9" hidden="1"/>
    <cellStyle name="表示済みのハイパーリンク" xfId="371" builtinId="9" hidden="1"/>
    <cellStyle name="表示済みのハイパーリンク" xfId="373" builtinId="9" hidden="1"/>
    <cellStyle name="表示済みのハイパーリンク" xfId="375" builtinId="9" hidden="1"/>
    <cellStyle name="表示済みのハイパーリンク" xfId="377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9" builtinId="9" hidden="1"/>
    <cellStyle name="表示済みのハイパーリンク" xfId="481" builtinId="9" hidden="1"/>
    <cellStyle name="表示済みのハイパーリンク" xfId="483" builtinId="9" hidden="1"/>
    <cellStyle name="表示済みのハイパーリンク" xfId="485" builtinId="9" hidden="1"/>
    <cellStyle name="表示済みのハイパーリンク" xfId="487" builtinId="9" hidden="1"/>
    <cellStyle name="表示済みのハイパーリンク" xfId="489" builtinId="9" hidden="1"/>
    <cellStyle name="表示済みのハイパーリンク" xfId="491" builtinId="9" hidden="1"/>
    <cellStyle name="表示済みのハイパーリンク" xfId="493" builtinId="9" hidden="1"/>
    <cellStyle name="表示済みのハイパーリンク" xfId="495" builtinId="9" hidden="1"/>
    <cellStyle name="表示済みのハイパーリンク" xfId="497" builtinId="9" hidden="1"/>
    <cellStyle name="表示済みのハイパーリンク" xfId="499" builtinId="9" hidden="1"/>
    <cellStyle name="表示済みのハイパーリンク" xfId="501" builtinId="9" hidden="1"/>
    <cellStyle name="表示済みのハイパーリンク" xfId="503" builtinId="9" hidden="1"/>
    <cellStyle name="表示済みのハイパーリンク" xfId="505" builtinId="9" hidden="1"/>
    <cellStyle name="表示済みのハイパーリンク" xfId="507" builtinId="9" hidden="1"/>
    <cellStyle name="表示済みのハイパーリンク" xfId="509" builtinId="9" hidden="1"/>
    <cellStyle name="表示済みのハイパーリンク" xfId="511" builtinId="9" hidden="1"/>
    <cellStyle name="表示済みのハイパーリンク" xfId="513" builtinId="9" hidden="1"/>
    <cellStyle name="表示済みのハイパーリンク" xfId="515" builtinId="9" hidden="1"/>
    <cellStyle name="表示済みのハイパーリンク" xfId="517" builtinId="9" hidden="1"/>
    <cellStyle name="表示済みのハイパーリンク" xfId="519" builtinId="9" hidden="1"/>
    <cellStyle name="表示済みのハイパーリンク" xfId="521" builtinId="9" hidden="1"/>
    <cellStyle name="表示済みのハイパーリンク" xfId="523" builtinId="9" hidden="1"/>
    <cellStyle name="表示済みのハイパーリンク" xfId="525" builtinId="9" hidden="1"/>
    <cellStyle name="表示済みのハイパーリンク" xfId="527" builtinId="9" hidden="1"/>
    <cellStyle name="表示済みのハイパーリンク" xfId="529" builtinId="9" hidden="1"/>
    <cellStyle name="表示済みのハイパーリンク" xfId="531" builtinId="9" hidden="1"/>
    <cellStyle name="表示済みのハイパーリンク" xfId="533" builtinId="9" hidden="1"/>
    <cellStyle name="表示済みのハイパーリンク" xfId="535" builtinId="9" hidden="1"/>
    <cellStyle name="表示済みのハイパーリンク" xfId="537" builtinId="9" hidden="1"/>
    <cellStyle name="表示済みのハイパーリンク" xfId="539" builtinId="9" hidden="1"/>
    <cellStyle name="表示済みのハイパーリンク" xfId="541" builtinId="9" hidden="1"/>
    <cellStyle name="表示済みのハイパーリンク" xfId="543" builtinId="9" hidden="1"/>
    <cellStyle name="表示済みのハイパーリンク" xfId="545" builtinId="9" hidden="1"/>
    <cellStyle name="表示済みのハイパーリンク" xfId="547" builtinId="9" hidden="1"/>
    <cellStyle name="表示済みのハイパーリンク" xfId="549" builtinId="9" hidden="1"/>
    <cellStyle name="表示済みのハイパーリンク" xfId="551" builtinId="9" hidden="1"/>
    <cellStyle name="表示済みのハイパーリンク" xfId="553" builtinId="9" hidden="1"/>
    <cellStyle name="表示済みのハイパーリンク" xfId="555" builtinId="9" hidden="1"/>
    <cellStyle name="表示済みのハイパーリンク" xfId="557" builtinId="9" hidden="1"/>
    <cellStyle name="表示済みのハイパーリンク" xfId="559" builtinId="9" hidden="1"/>
    <cellStyle name="表示済みのハイパーリンク" xfId="561" builtinId="9" hidden="1"/>
    <cellStyle name="表示済みのハイパーリンク" xfId="563" builtinId="9" hidden="1"/>
    <cellStyle name="表示済みのハイパーリンク" xfId="565" builtinId="9" hidden="1"/>
    <cellStyle name="表示済みのハイパーリンク" xfId="567" builtinId="9" hidden="1"/>
    <cellStyle name="表示済みのハイパーリンク" xfId="569" builtinId="9" hidden="1"/>
    <cellStyle name="表示済みのハイパーリンク" xfId="571" builtinId="9" hidden="1"/>
    <cellStyle name="表示済みのハイパーリンク" xfId="573" builtinId="9" hidden="1"/>
    <cellStyle name="表示済みのハイパーリンク" xfId="575" builtinId="9" hidden="1"/>
    <cellStyle name="表示済みのハイパーリンク" xfId="577" builtinId="9" hidden="1"/>
    <cellStyle name="表示済みのハイパーリンク" xfId="579" builtinId="9" hidden="1"/>
    <cellStyle name="表示済みのハイパーリンク" xfId="581" builtinId="9" hidden="1"/>
    <cellStyle name="表示済みのハイパーリンク" xfId="583" builtinId="9" hidden="1"/>
    <cellStyle name="表示済みのハイパーリンク" xfId="585" builtinId="9" hidden="1"/>
    <cellStyle name="表示済みのハイパーリンク" xfId="587" builtinId="9" hidden="1"/>
    <cellStyle name="表示済みのハイパーリンク" xfId="589" builtinId="9" hidden="1"/>
    <cellStyle name="表示済みのハイパーリンク" xfId="591" builtinId="9" hidden="1"/>
    <cellStyle name="表示済みのハイパーリンク" xfId="593" builtinId="9" hidden="1"/>
    <cellStyle name="表示済みのハイパーリンク" xfId="595" builtinId="9" hidden="1"/>
    <cellStyle name="表示済みのハイパーリンク" xfId="597" builtinId="9" hidden="1"/>
    <cellStyle name="表示済みのハイパーリンク" xfId="599" builtinId="9" hidden="1"/>
    <cellStyle name="表示済みのハイパーリンク" xfId="601" builtinId="9" hidden="1"/>
    <cellStyle name="表示済みのハイパーリンク" xfId="603" builtinId="9" hidden="1"/>
    <cellStyle name="表示済みのハイパーリンク" xfId="605" builtinId="9" hidden="1"/>
    <cellStyle name="表示済みのハイパーリンク" xfId="607" builtinId="9" hidden="1"/>
    <cellStyle name="表示済みのハイパーリンク" xfId="609" builtinId="9" hidden="1"/>
    <cellStyle name="表示済みのハイパーリンク" xfId="611" builtinId="9" hidden="1"/>
    <cellStyle name="表示済みのハイパーリンク" xfId="613" builtinId="9" hidden="1"/>
    <cellStyle name="表示済みのハイパーリンク" xfId="615" builtinId="9" hidden="1"/>
    <cellStyle name="表示済みのハイパーリンク" xfId="617" builtinId="9" hidden="1"/>
    <cellStyle name="表示済みのハイパーリンク" xfId="622" builtinId="9" hidden="1"/>
    <cellStyle name="表示済みのハイパーリンク" xfId="624" builtinId="9" hidden="1"/>
    <cellStyle name="表示済みのハイパーリンク" xfId="626" builtinId="9" hidden="1"/>
    <cellStyle name="表示済みのハイパーリンク" xfId="628" builtinId="9" hidden="1"/>
    <cellStyle name="表示済みのハイパーリンク" xfId="630" builtinId="9" hidden="1"/>
    <cellStyle name="表示済みのハイパーリンク" xfId="632" builtinId="9" hidden="1"/>
    <cellStyle name="表示済みのハイパーリンク" xfId="634" builtinId="9" hidden="1"/>
    <cellStyle name="表示済みのハイパーリンク" xfId="636" builtinId="9" hidden="1"/>
    <cellStyle name="表示済みのハイパーリンク" xfId="638" builtinId="9" hidden="1"/>
    <cellStyle name="表示済みのハイパーリンク" xfId="640" builtinId="9" hidden="1"/>
    <cellStyle name="表示済みのハイパーリンク" xfId="642" builtinId="9" hidden="1"/>
    <cellStyle name="表示済みのハイパーリンク" xfId="644" builtinId="9" hidden="1"/>
    <cellStyle name="表示済みのハイパーリンク" xfId="646" builtinId="9" hidden="1"/>
    <cellStyle name="表示済みのハイパーリンク" xfId="648" builtinId="9" hidden="1"/>
    <cellStyle name="表示済みのハイパーリンク" xfId="650" builtinId="9" hidden="1"/>
    <cellStyle name="表示済みのハイパーリンク" xfId="652" builtinId="9" hidden="1"/>
    <cellStyle name="表示済みのハイパーリンク" xfId="654" builtinId="9" hidden="1"/>
    <cellStyle name="表示済みのハイパーリンク" xfId="656" builtinId="9" hidden="1"/>
    <cellStyle name="表示済みのハイパーリンク" xfId="658" builtinId="9" hidden="1"/>
    <cellStyle name="表示済みのハイパーリンク" xfId="660" builtinId="9" hidden="1"/>
    <cellStyle name="表示済みのハイパーリンク" xfId="662" builtinId="9" hidden="1"/>
    <cellStyle name="表示済みのハイパーリンク" xfId="664" builtinId="9" hidden="1"/>
    <cellStyle name="表示済みのハイパーリンク" xfId="666" builtinId="9" hidden="1"/>
    <cellStyle name="表示済みのハイパーリンク" xfId="668" builtinId="9" hidden="1"/>
    <cellStyle name="表示済みのハイパーリンク" xfId="670" builtinId="9" hidden="1"/>
    <cellStyle name="表示済みのハイパーリンク" xfId="672" builtinId="9" hidden="1"/>
    <cellStyle name="表示済みのハイパーリンク" xfId="674" builtinId="9" hidden="1"/>
    <cellStyle name="表示済みのハイパーリンク" xfId="676" builtinId="9" hidden="1"/>
    <cellStyle name="表示済みのハイパーリンク" xfId="678" builtinId="9" hidden="1"/>
    <cellStyle name="表示済みのハイパーリンク" xfId="680" builtinId="9" hidden="1"/>
    <cellStyle name="表示済みのハイパーリンク" xfId="682" builtinId="9" hidden="1"/>
    <cellStyle name="表示済みのハイパーリンク" xfId="684" builtinId="9" hidden="1"/>
    <cellStyle name="表示済みのハイパーリンク" xfId="686" builtinId="9" hidden="1"/>
    <cellStyle name="表示済みのハイパーリンク" xfId="688" builtinId="9" hidden="1"/>
    <cellStyle name="表示済みのハイパーリンク" xfId="690" builtinId="9" hidden="1"/>
    <cellStyle name="表示済みのハイパーリンク" xfId="692" builtinId="9" hidden="1"/>
    <cellStyle name="表示済みのハイパーリンク" xfId="694" builtinId="9" hidden="1"/>
    <cellStyle name="表示済みのハイパーリンク" xfId="696" builtinId="9" hidden="1"/>
    <cellStyle name="表示済みのハイパーリンク" xfId="698" builtinId="9" hidden="1"/>
    <cellStyle name="表示済みのハイパーリンク" xfId="700" builtinId="9" hidden="1"/>
    <cellStyle name="表示済みのハイパーリンク" xfId="702" builtinId="9" hidden="1"/>
    <cellStyle name="表示済みのハイパーリンク" xfId="704" builtinId="9" hidden="1"/>
    <cellStyle name="表示済みのハイパーリンク" xfId="706" builtinId="9" hidden="1"/>
    <cellStyle name="表示済みのハイパーリンク" xfId="708" builtinId="9" hidden="1"/>
    <cellStyle name="表示済みのハイパーリンク" xfId="710" builtinId="9" hidden="1"/>
    <cellStyle name="表示済みのハイパーリンク" xfId="712" builtinId="9" hidden="1"/>
    <cellStyle name="表示済みのハイパーリンク" xfId="714" builtinId="9" hidden="1"/>
    <cellStyle name="表示済みのハイパーリンク" xfId="716" builtinId="9" hidden="1"/>
    <cellStyle name="表示済みのハイパーリンク" xfId="718" builtinId="9" hidden="1"/>
    <cellStyle name="表示済みのハイパーリンク" xfId="720" builtinId="9" hidden="1"/>
    <cellStyle name="表示済みのハイパーリンク" xfId="722" builtinId="9" hidden="1"/>
    <cellStyle name="表示済みのハイパーリンク" xfId="724" builtinId="9" hidden="1"/>
    <cellStyle name="表示済みのハイパーリンク" xfId="726" builtinId="9" hidden="1"/>
    <cellStyle name="表示済みのハイパーリンク" xfId="728" builtinId="9" hidden="1"/>
    <cellStyle name="表示済みのハイパーリンク" xfId="730" builtinId="9" hidden="1"/>
    <cellStyle name="表示済みのハイパーリンク" xfId="732" builtinId="9" hidden="1"/>
    <cellStyle name="表示済みのハイパーリンク" xfId="734" builtinId="9" hidden="1"/>
    <cellStyle name="表示済みのハイパーリンク" xfId="736" builtinId="9" hidden="1"/>
    <cellStyle name="表示済みのハイパーリンク" xfId="738" builtinId="9" hidden="1"/>
    <cellStyle name="表示済みのハイパーリンク" xfId="740" builtinId="9" hidden="1"/>
    <cellStyle name="表示済みのハイパーリンク" xfId="742" builtinId="9" hidden="1"/>
    <cellStyle name="表示済みのハイパーリンク" xfId="744" builtinId="9" hidden="1"/>
    <cellStyle name="表示済みのハイパーリンク" xfId="746" builtinId="9" hidden="1"/>
    <cellStyle name="表示済みのハイパーリンク" xfId="748" builtinId="9" hidden="1"/>
    <cellStyle name="表示済みのハイパーリンク" xfId="750" builtinId="9" hidden="1"/>
    <cellStyle name="表示済みのハイパーリンク" xfId="752" builtinId="9" hidden="1"/>
    <cellStyle name="表示済みのハイパーリンク" xfId="754" builtinId="9" hidden="1"/>
    <cellStyle name="表示済みのハイパーリンク" xfId="756" builtinId="9" hidden="1"/>
    <cellStyle name="表示済みのハイパーリンク" xfId="758" builtinId="9" hidden="1"/>
    <cellStyle name="表示済みのハイパーリンク" xfId="760" builtinId="9" hidden="1"/>
    <cellStyle name="表示済みのハイパーリンク" xfId="762" builtinId="9" hidden="1"/>
    <cellStyle name="表示済みのハイパーリンク" xfId="764" builtinId="9" hidden="1"/>
    <cellStyle name="表示済みのハイパーリンク" xfId="766" builtinId="9" hidden="1"/>
    <cellStyle name="表示済みのハイパーリンク" xfId="768" builtinId="9" hidden="1"/>
    <cellStyle name="表示済みのハイパーリンク" xfId="770" builtinId="9" hidden="1"/>
    <cellStyle name="表示済みのハイパーリンク" xfId="772" builtinId="9" hidden="1"/>
    <cellStyle name="表示済みのハイパーリンク" xfId="774" builtinId="9" hidden="1"/>
    <cellStyle name="表示済みのハイパーリンク" xfId="776" builtinId="9" hidden="1"/>
    <cellStyle name="表示済みのハイパーリンク" xfId="778" builtinId="9" hidden="1"/>
    <cellStyle name="表示済みのハイパーリンク" xfId="780" builtinId="9" hidden="1"/>
    <cellStyle name="表示済みのハイパーリンク" xfId="782" builtinId="9" hidden="1"/>
    <cellStyle name="表示済みのハイパーリンク" xfId="784" builtinId="9" hidden="1"/>
    <cellStyle name="表示済みのハイパーリンク" xfId="786" builtinId="9" hidden="1"/>
    <cellStyle name="表示済みのハイパーリンク" xfId="788" builtinId="9" hidden="1"/>
    <cellStyle name="表示済みのハイパーリンク" xfId="790" builtinId="9" hidden="1"/>
    <cellStyle name="表示済みのハイパーリンク" xfId="792" builtinId="9" hidden="1"/>
    <cellStyle name="表示済みのハイパーリンク" xfId="794" builtinId="9" hidden="1"/>
    <cellStyle name="表示済みのハイパーリンク" xfId="796" builtinId="9" hidden="1"/>
    <cellStyle name="表示済みのハイパーリンク" xfId="798" builtinId="9" hidden="1"/>
    <cellStyle name="表示済みのハイパーリンク" xfId="800" builtinId="9" hidden="1"/>
    <cellStyle name="表示済みのハイパーリンク" xfId="802" builtinId="9" hidden="1"/>
    <cellStyle name="表示済みのハイパーリンク" xfId="804" builtinId="9" hidden="1"/>
    <cellStyle name="表示済みのハイパーリンク" xfId="806" builtinId="9" hidden="1"/>
    <cellStyle name="表示済みのハイパーリンク" xfId="808" builtinId="9" hidden="1"/>
    <cellStyle name="表示済みのハイパーリンク" xfId="810" builtinId="9" hidden="1"/>
    <cellStyle name="表示済みのハイパーリンク" xfId="812" builtinId="9" hidden="1"/>
    <cellStyle name="表示済みのハイパーリンク" xfId="814" builtinId="9" hidden="1"/>
    <cellStyle name="表示済みのハイパーリンク" xfId="816" builtinId="9" hidden="1"/>
    <cellStyle name="表示済みのハイパーリンク" xfId="819" builtinId="9" hidden="1"/>
    <cellStyle name="表示済みのハイパーリンク" xfId="821" builtinId="9" hidden="1"/>
    <cellStyle name="表示済みのハイパーリンク" xfId="823" builtinId="9" hidden="1"/>
    <cellStyle name="表示済みのハイパーリンク" xfId="825" builtinId="9" hidden="1"/>
    <cellStyle name="表示済みのハイパーリンク" xfId="827" builtinId="9" hidden="1"/>
    <cellStyle name="表示済みのハイパーリンク" xfId="829" builtinId="9" hidden="1"/>
    <cellStyle name="表示済みのハイパーリンク" xfId="831" builtinId="9" hidden="1"/>
    <cellStyle name="表示済みのハイパーリンク" xfId="833" builtinId="9" hidden="1"/>
    <cellStyle name="表示済みのハイパーリンク" xfId="835" builtinId="9" hidden="1"/>
    <cellStyle name="表示済みのハイパーリンク" xfId="837" builtinId="9" hidden="1"/>
    <cellStyle name="表示済みのハイパーリンク" xfId="839" builtinId="9" hidden="1"/>
    <cellStyle name="表示済みのハイパーリンク" xfId="841" builtinId="9" hidden="1"/>
    <cellStyle name="表示済みのハイパーリンク" xfId="843" builtinId="9" hidden="1"/>
    <cellStyle name="表示済みのハイパーリンク" xfId="845" builtinId="9" hidden="1"/>
    <cellStyle name="表示済みのハイパーリンク" xfId="847" builtinId="9" hidden="1"/>
    <cellStyle name="表示済みのハイパーリンク" xfId="849" builtinId="9" hidden="1"/>
    <cellStyle name="表示済みのハイパーリンク" xfId="851" builtinId="9" hidden="1"/>
    <cellStyle name="表示済みのハイパーリンク" xfId="853" builtinId="9" hidden="1"/>
    <cellStyle name="表示済みのハイパーリンク" xfId="855" builtinId="9" hidden="1"/>
    <cellStyle name="表示済みのハイパーリンク" xfId="857" builtinId="9" hidden="1"/>
    <cellStyle name="表示済みのハイパーリンク" xfId="859" builtinId="9" hidden="1"/>
    <cellStyle name="表示済みのハイパーリンク" xfId="861" builtinId="9" hidden="1"/>
    <cellStyle name="表示済みのハイパーリンク" xfId="863" builtinId="9" hidden="1"/>
    <cellStyle name="表示済みのハイパーリンク" xfId="865" builtinId="9" hidden="1"/>
    <cellStyle name="表示済みのハイパーリンク" xfId="867" builtinId="9" hidden="1"/>
    <cellStyle name="表示済みのハイパーリンク" xfId="869" builtinId="9" hidden="1"/>
    <cellStyle name="表示済みのハイパーリンク" xfId="871" builtinId="9" hidden="1"/>
    <cellStyle name="表示済みのハイパーリンク" xfId="873" builtinId="9" hidden="1"/>
    <cellStyle name="表示済みのハイパーリンク" xfId="875" builtinId="9" hidden="1"/>
    <cellStyle name="表示済みのハイパーリンク" xfId="877" builtinId="9" hidden="1"/>
    <cellStyle name="表示済みのハイパーリンク" xfId="879" builtinId="9" hidden="1"/>
    <cellStyle name="表示済みのハイパーリンク" xfId="881" builtinId="9" hidden="1"/>
    <cellStyle name="表示済みのハイパーリンク" xfId="883" builtinId="9" hidden="1"/>
    <cellStyle name="表示済みのハイパーリンク" xfId="885" builtinId="9" hidden="1"/>
    <cellStyle name="表示済みのハイパーリンク" xfId="887" builtinId="9" hidden="1"/>
    <cellStyle name="表示済みのハイパーリンク" xfId="889" builtinId="9" hidden="1"/>
    <cellStyle name="表示済みのハイパーリンク" xfId="891" builtinId="9" hidden="1"/>
    <cellStyle name="表示済みのハイパーリンク" xfId="893" builtinId="9" hidden="1"/>
    <cellStyle name="表示済みのハイパーリンク" xfId="895" builtinId="9" hidden="1"/>
    <cellStyle name="表示済みのハイパーリンク" xfId="897" builtinId="9" hidden="1"/>
    <cellStyle name="表示済みのハイパーリンク" xfId="899" builtinId="9" hidden="1"/>
    <cellStyle name="表示済みのハイパーリンク" xfId="901" builtinId="9" hidden="1"/>
    <cellStyle name="表示済みのハイパーリンク" xfId="903" builtinId="9" hidden="1"/>
    <cellStyle name="表示済みのハイパーリンク" xfId="905" builtinId="9" hidden="1"/>
    <cellStyle name="表示済みのハイパーリンク" xfId="910" builtinId="9" hidden="1"/>
    <cellStyle name="表示済みのハイパーリンク" xfId="912" builtinId="9" hidden="1"/>
    <cellStyle name="表示済みのハイパーリンク" xfId="914" builtinId="9" hidden="1"/>
    <cellStyle name="表示済みのハイパーリンク" xfId="916" builtinId="9" hidden="1"/>
    <cellStyle name="表示済みのハイパーリンク" xfId="918" builtinId="9" hidden="1"/>
    <cellStyle name="表示済みのハイパーリンク" xfId="920" builtinId="9" hidden="1"/>
    <cellStyle name="表示済みのハイパーリンク" xfId="922" builtinId="9" hidden="1"/>
    <cellStyle name="表示済みのハイパーリンク" xfId="924" builtinId="9" hidden="1"/>
    <cellStyle name="表示済みのハイパーリンク" xfId="926" builtinId="9" hidden="1"/>
    <cellStyle name="表示済みのハイパーリンク" xfId="928" builtinId="9" hidden="1"/>
    <cellStyle name="表示済みのハイパーリンク" xfId="930" builtinId="9" hidden="1"/>
    <cellStyle name="表示済みのハイパーリンク" xfId="932" builtinId="9" hidden="1"/>
    <cellStyle name="表示済みのハイパーリンク" xfId="934" builtinId="9" hidden="1"/>
    <cellStyle name="表示済みのハイパーリンク" xfId="936" builtinId="9" hidden="1"/>
    <cellStyle name="表示済みのハイパーリンク" xfId="938" builtinId="9" hidden="1"/>
    <cellStyle name="表示済みのハイパーリンク" xfId="940" builtinId="9" hidden="1"/>
    <cellStyle name="表示済みのハイパーリンク" xfId="942" builtinId="9" hidden="1"/>
    <cellStyle name="表示済みのハイパーリンク" xfId="944" builtinId="9" hidden="1"/>
    <cellStyle name="表示済みのハイパーリンク" xfId="946" builtinId="9" hidden="1"/>
    <cellStyle name="表示済みのハイパーリンク" xfId="948" builtinId="9" hidden="1"/>
    <cellStyle name="表示済みのハイパーリンク" xfId="950" builtinId="9" hidden="1"/>
    <cellStyle name="表示済みのハイパーリンク" xfId="952" builtinId="9" hidden="1"/>
    <cellStyle name="表示済みのハイパーリンク" xfId="954" builtinId="9" hidden="1"/>
    <cellStyle name="表示済みのハイパーリンク" xfId="956" builtinId="9" hidden="1"/>
    <cellStyle name="表示済みのハイパーリンク" xfId="958" builtinId="9" hidden="1"/>
    <cellStyle name="表示済みのハイパーリンク" xfId="960" builtinId="9" hidden="1"/>
    <cellStyle name="表示済みのハイパーリンク" xfId="962" builtinId="9" hidden="1"/>
    <cellStyle name="表示済みのハイパーリンク" xfId="964" builtinId="9" hidden="1"/>
    <cellStyle name="表示済みのハイパーリンク" xfId="966" builtinId="9" hidden="1"/>
    <cellStyle name="表示済みのハイパーリンク" xfId="968" builtinId="9" hidden="1"/>
    <cellStyle name="表示済みのハイパーリンク" xfId="970" builtinId="9" hidden="1"/>
    <cellStyle name="表示済みのハイパーリンク" xfId="972" builtinId="9" hidden="1"/>
    <cellStyle name="表示済みのハイパーリンク" xfId="974" builtinId="9" hidden="1"/>
    <cellStyle name="表示済みのハイパーリンク" xfId="976" builtinId="9" hidden="1"/>
    <cellStyle name="表示済みのハイパーリンク" xfId="978" builtinId="9" hidden="1"/>
    <cellStyle name="表示済みのハイパーリンク" xfId="980" builtinId="9" hidden="1"/>
    <cellStyle name="表示済みのハイパーリンク" xfId="982" builtinId="9" hidden="1"/>
    <cellStyle name="表示済みのハイパーリンク" xfId="984" builtinId="9" hidden="1"/>
    <cellStyle name="表示済みのハイパーリンク" xfId="986" builtinId="9" hidden="1"/>
    <cellStyle name="表示済みのハイパーリンク" xfId="988" builtinId="9" hidden="1"/>
    <cellStyle name="表示済みのハイパーリンク" xfId="990" builtinId="9" hidden="1"/>
    <cellStyle name="表示済みのハイパーリンク" xfId="992" builtinId="9" hidden="1"/>
    <cellStyle name="表示済みのハイパーリンク" xfId="994" builtinId="9" hidden="1"/>
    <cellStyle name="表示済みのハイパーリンク" xfId="996" builtinId="9" hidden="1"/>
    <cellStyle name="表示済みのハイパーリンク" xfId="998" builtinId="9" hidden="1"/>
    <cellStyle name="表示済みのハイパーリンク" xfId="1000" builtinId="9" hidden="1"/>
    <cellStyle name="表示済みのハイパーリンク" xfId="1002" builtinId="9" hidden="1"/>
    <cellStyle name="表示済みのハイパーリンク" xfId="1004" builtinId="9" hidden="1"/>
    <cellStyle name="表示済みのハイパーリンク" xfId="1006" builtinId="9" hidden="1"/>
    <cellStyle name="表示済みのハイパーリンク" xfId="1008" builtinId="9" hidden="1"/>
    <cellStyle name="表示済みのハイパーリンク" xfId="1010" builtinId="9" hidden="1"/>
    <cellStyle name="表示済みのハイパーリンク" xfId="1012" builtinId="9" hidden="1"/>
    <cellStyle name="表示済みのハイパーリンク" xfId="1014" builtinId="9" hidden="1"/>
    <cellStyle name="表示済みのハイパーリンク" xfId="1016" builtinId="9" hidden="1"/>
    <cellStyle name="表示済みのハイパーリンク" xfId="1018" builtinId="9" hidden="1"/>
    <cellStyle name="表示済みのハイパーリンク" xfId="1020" builtinId="9" hidden="1"/>
    <cellStyle name="表示済みのハイパーリンク" xfId="1022" builtinId="9" hidden="1"/>
    <cellStyle name="表示済みのハイパーリンク" xfId="1024" builtinId="9" hidden="1"/>
    <cellStyle name="表示済みのハイパーリンク" xfId="1026" builtinId="9" hidden="1"/>
    <cellStyle name="表示済みのハイパーリンク" xfId="1028" builtinId="9" hidden="1"/>
    <cellStyle name="表示済みのハイパーリンク" xfId="1030" builtinId="9" hidden="1"/>
    <cellStyle name="表示済みのハイパーリンク" xfId="1032" builtinId="9" hidden="1"/>
    <cellStyle name="表示済みのハイパーリンク" xfId="1034" builtinId="9" hidden="1"/>
    <cellStyle name="表示済みのハイパーリンク" xfId="1036" builtinId="9" hidden="1"/>
    <cellStyle name="表示済みのハイパーリンク" xfId="1038" builtinId="9" hidden="1"/>
    <cellStyle name="表示済みのハイパーリンク" xfId="1040" builtinId="9" hidden="1"/>
    <cellStyle name="表示済みのハイパーリンク" xfId="1042" builtinId="9" hidden="1"/>
    <cellStyle name="表示済みのハイパーリンク" xfId="1044" builtinId="9" hidden="1"/>
    <cellStyle name="表示済みのハイパーリンク" xfId="1046" builtinId="9" hidden="1"/>
    <cellStyle name="表示済みのハイパーリンク" xfId="1048" builtinId="9" hidden="1"/>
    <cellStyle name="表示済みのハイパーリンク" xfId="1050" builtinId="9" hidden="1"/>
    <cellStyle name="表示済みのハイパーリンク" xfId="1052" builtinId="9" hidden="1"/>
    <cellStyle name="表示済みのハイパーリンク" xfId="1054" builtinId="9" hidden="1"/>
    <cellStyle name="表示済みのハイパーリンク" xfId="1056" builtinId="9" hidden="1"/>
    <cellStyle name="表示済みのハイパーリンク" xfId="1058" builtinId="9" hidden="1"/>
    <cellStyle name="表示済みのハイパーリンク" xfId="1060" builtinId="9" hidden="1"/>
    <cellStyle name="表示済みのハイパーリンク" xfId="1062" builtinId="9" hidden="1"/>
    <cellStyle name="表示済みのハイパーリンク" xfId="1064" builtinId="9" hidden="1"/>
    <cellStyle name="表示済みのハイパーリンク" xfId="1066" builtinId="9" hidden="1"/>
    <cellStyle name="表示済みのハイパーリンク" xfId="1068" builtinId="9" hidden="1"/>
    <cellStyle name="表示済みのハイパーリンク" xfId="1070" builtinId="9" hidden="1"/>
    <cellStyle name="表示済みのハイパーリンク" xfId="1072" builtinId="9" hidden="1"/>
    <cellStyle name="表示済みのハイパーリンク" xfId="1074" builtinId="9" hidden="1"/>
    <cellStyle name="表示済みのハイパーリンク" xfId="1076" builtinId="9" hidden="1"/>
    <cellStyle name="表示済みのハイパーリンク" xfId="1078" builtinId="9" hidden="1"/>
    <cellStyle name="表示済みのハイパーリンク" xfId="1080" builtinId="9" hidden="1"/>
    <cellStyle name="表示済みのハイパーリンク" xfId="1082" builtinId="9" hidden="1"/>
    <cellStyle name="表示済みのハイパーリンク" xfId="1084" builtinId="9" hidden="1"/>
    <cellStyle name="表示済みのハイパーリンク" xfId="1086" builtinId="9" hidden="1"/>
    <cellStyle name="表示済みのハイパーリンク" xfId="1088" builtinId="9" hidden="1"/>
    <cellStyle name="表示済みのハイパーリンク" xfId="1090" builtinId="9" hidden="1"/>
    <cellStyle name="表示済みのハイパーリンク" xfId="1092" builtinId="9" hidden="1"/>
    <cellStyle name="表示済みのハイパーリンク" xfId="1094" builtinId="9" hidden="1"/>
    <cellStyle name="表示済みのハイパーリンク" xfId="1096" builtinId="9" hidden="1"/>
    <cellStyle name="表示済みのハイパーリンク" xfId="1098" builtinId="9" hidden="1"/>
    <cellStyle name="表示済みのハイパーリンク" xfId="1100" builtinId="9" hidden="1"/>
    <cellStyle name="表示済みのハイパーリンク" xfId="1102" builtinId="9" hidden="1"/>
    <cellStyle name="表示済みのハイパーリンク" xfId="1104" builtinId="9" hidden="1"/>
    <cellStyle name="表示済みのハイパーリンク" xfId="1106" builtinId="9" hidden="1"/>
    <cellStyle name="表示済みのハイパーリンク" xfId="1108" builtinId="9" hidden="1"/>
    <cellStyle name="表示済みのハイパーリンク" xfId="1110" builtinId="9" hidden="1"/>
    <cellStyle name="表示済みのハイパーリンク" xfId="1112" builtinId="9" hidden="1"/>
    <cellStyle name="表示済みのハイパーリンク" xfId="1114" builtinId="9" hidden="1"/>
    <cellStyle name="表示済みのハイパーリンク" xfId="1116" builtinId="9" hidden="1"/>
    <cellStyle name="表示済みのハイパーリンク" xfId="1118" builtinId="9" hidden="1"/>
    <cellStyle name="表示済みのハイパーリンク" xfId="1120" builtinId="9" hidden="1"/>
    <cellStyle name="表示済みのハイパーリンク" xfId="1122" builtinId="9" hidden="1"/>
    <cellStyle name="表示済みのハイパーリンク" xfId="1124" builtinId="9" hidden="1"/>
    <cellStyle name="表示済みのハイパーリンク" xfId="1126" builtinId="9" hidden="1"/>
    <cellStyle name="表示済みのハイパーリンク" xfId="1128" builtinId="9" hidden="1"/>
    <cellStyle name="表示済みのハイパーリンク" xfId="1130" builtinId="9" hidden="1"/>
    <cellStyle name="表示済みのハイパーリンク" xfId="1132" builtinId="9" hidden="1"/>
    <cellStyle name="表示済みのハイパーリンク" xfId="1134" builtinId="9" hidden="1"/>
    <cellStyle name="表示済みのハイパーリンク" xfId="1136" builtinId="9" hidden="1"/>
    <cellStyle name="表示済みのハイパーリンク" xfId="1138" builtinId="9" hidden="1"/>
    <cellStyle name="表示済みのハイパーリンク" xfId="1140" builtinId="9" hidden="1"/>
    <cellStyle name="表示済みのハイパーリンク" xfId="1142" builtinId="9" hidden="1"/>
    <cellStyle name="表示済みのハイパーリンク" xfId="1144" builtinId="9" hidden="1"/>
    <cellStyle name="表示済みのハイパーリンク" xfId="1146" builtinId="9" hidden="1"/>
    <cellStyle name="表示済みのハイパーリンク" xfId="1148" builtinId="9" hidden="1"/>
    <cellStyle name="表示済みのハイパーリンク" xfId="1150" builtinId="9" hidden="1"/>
    <cellStyle name="表示済みのハイパーリンク" xfId="1152" builtinId="9" hidden="1"/>
    <cellStyle name="表示済みのハイパーリンク" xfId="1154" builtinId="9" hidden="1"/>
    <cellStyle name="表示済みのハイパーリンク" xfId="1156" builtinId="9" hidden="1"/>
    <cellStyle name="表示済みのハイパーリンク" xfId="1158" builtinId="9" hidden="1"/>
    <cellStyle name="表示済みのハイパーリンク" xfId="1160" builtinId="9" hidden="1"/>
    <cellStyle name="表示済みのハイパーリンク" xfId="1162" builtinId="9" hidden="1"/>
    <cellStyle name="表示済みのハイパーリンク" xfId="1164" builtinId="9" hidden="1"/>
    <cellStyle name="表示済みのハイパーリンク" xfId="1166" builtinId="9" hidden="1"/>
    <cellStyle name="表示済みのハイパーリンク" xfId="1168" builtinId="9" hidden="1"/>
    <cellStyle name="表示済みのハイパーリンク" xfId="1170" builtinId="9" hidden="1"/>
    <cellStyle name="表示済みのハイパーリンク" xfId="1172" builtinId="9" hidden="1"/>
    <cellStyle name="表示済みのハイパーリンク" xfId="1174" builtinId="9" hidden="1"/>
    <cellStyle name="表示済みのハイパーリンク" xfId="1176" builtinId="9" hidden="1"/>
    <cellStyle name="表示済みのハイパーリンク" xfId="1178" builtinId="9" hidden="1"/>
    <cellStyle name="表示済みのハイパーリンク" xfId="1180" builtinId="9" hidden="1"/>
    <cellStyle name="表示済みのハイパーリンク" xfId="1182" builtinId="9" hidden="1"/>
    <cellStyle name="表示済みのハイパーリンク" xfId="1184" builtinId="9" hidden="1"/>
    <cellStyle name="表示済みのハイパーリンク" xfId="1186" builtinId="9" hidden="1"/>
    <cellStyle name="表示済みのハイパーリンク" xfId="1188" builtinId="9" hidden="1"/>
    <cellStyle name="表示済みのハイパーリンク" xfId="1190" builtinId="9" hidden="1"/>
    <cellStyle name="表示済みのハイパーリンク" xfId="1192" builtinId="9" hidden="1"/>
    <cellStyle name="表示済みのハイパーリンク" xfId="1194" builtinId="9" hidden="1"/>
    <cellStyle name="表示済みのハイパーリンク" xfId="1196" builtinId="9" hidden="1"/>
    <cellStyle name="表示済みのハイパーリンク" xfId="1198" builtinId="9" hidden="1"/>
    <cellStyle name="表示済みのハイパーリンク" xfId="1200" builtinId="9" hidden="1"/>
    <cellStyle name="表示済みのハイパーリンク" xfId="1202" builtinId="9" hidden="1"/>
    <cellStyle name="表示済みのハイパーリンク" xfId="1204" builtinId="9" hidden="1"/>
    <cellStyle name="表示済みのハイパーリンク" xfId="1206" builtinId="9" hidden="1"/>
    <cellStyle name="表示済みのハイパーリンク" xfId="1208" builtinId="9" hidden="1"/>
    <cellStyle name="表示済みのハイパーリンク" xfId="1210" builtinId="9" hidden="1"/>
    <cellStyle name="表示済みのハイパーリンク" xfId="1212" builtinId="9" hidden="1"/>
    <cellStyle name="表示済みのハイパーリンク" xfId="1214" builtinId="9" hidden="1"/>
    <cellStyle name="表示済みのハイパーリンク" xfId="1216" builtinId="9" hidden="1"/>
    <cellStyle name="表示済みのハイパーリンク" xfId="1218" builtinId="9" hidden="1"/>
    <cellStyle name="表示済みのハイパーリンク" xfId="1220" builtinId="9" hidden="1"/>
    <cellStyle name="表示済みのハイパーリンク" xfId="1222" builtinId="9" hidden="1"/>
    <cellStyle name="表示済みのハイパーリンク" xfId="1224" builtinId="9" hidden="1"/>
    <cellStyle name="表示済みのハイパーリンク" xfId="1226" builtinId="9" hidden="1"/>
    <cellStyle name="表示済みのハイパーリンク" xfId="1228" builtinId="9" hidden="1"/>
    <cellStyle name="表示済みのハイパーリンク" xfId="1230" builtinId="9" hidden="1"/>
    <cellStyle name="表示済みのハイパーリンク" xfId="1232" builtinId="9" hidden="1"/>
    <cellStyle name="表示済みのハイパーリンク" xfId="1234" builtinId="9" hidden="1"/>
    <cellStyle name="表示済みのハイパーリンク" xfId="1236" builtinId="9" hidden="1"/>
    <cellStyle name="表示済みのハイパーリンク" xfId="1238" builtinId="9" hidden="1"/>
    <cellStyle name="表示済みのハイパーリンク" xfId="1240" builtinId="9" hidden="1"/>
    <cellStyle name="表示済みのハイパーリンク" xfId="1242" builtinId="9" hidden="1"/>
    <cellStyle name="表示済みのハイパーリンク" xfId="1244" builtinId="9" hidden="1"/>
    <cellStyle name="表示済みのハイパーリンク" xfId="1246" builtinId="9" hidden="1"/>
    <cellStyle name="表示済みのハイパーリンク" xfId="1248" builtinId="9" hidden="1"/>
    <cellStyle name="表示済みのハイパーリンク" xfId="1250" builtinId="9" hidden="1"/>
    <cellStyle name="表示済みのハイパーリンク" xfId="1252" builtinId="9" hidden="1"/>
    <cellStyle name="表示済みのハイパーリンク" xfId="1254" builtinId="9" hidden="1"/>
    <cellStyle name="表示済みのハイパーリンク" xfId="1256" builtinId="9" hidden="1"/>
    <cellStyle name="表示済みのハイパーリンク" xfId="1258" builtinId="9" hidden="1"/>
    <cellStyle name="表示済みのハイパーリンク" xfId="1260" builtinId="9" hidden="1"/>
    <cellStyle name="表示済みのハイパーリンク" xfId="1262" builtinId="9" hidden="1"/>
    <cellStyle name="表示済みのハイパーリンク" xfId="1264" builtinId="9" hidden="1"/>
    <cellStyle name="表示済みのハイパーリンク" xfId="1266" builtinId="9" hidden="1"/>
    <cellStyle name="表示済みのハイパーリンク" xfId="1268" builtinId="9" hidden="1"/>
    <cellStyle name="表示済みのハイパーリンク" xfId="1270" builtinId="9" hidden="1"/>
    <cellStyle name="表示済みのハイパーリンク" xfId="1272" builtinId="9" hidden="1"/>
    <cellStyle name="表示済みのハイパーリンク" xfId="1274" builtinId="9" hidden="1"/>
    <cellStyle name="表示済みのハイパーリンク" xfId="1276" builtinId="9" hidden="1"/>
    <cellStyle name="表示済みのハイパーリンク" xfId="1278" builtinId="9" hidden="1"/>
    <cellStyle name="表示済みのハイパーリンク" xfId="1280" builtinId="9" hidden="1"/>
    <cellStyle name="表示済みのハイパーリンク" xfId="1282" builtinId="9" hidden="1"/>
    <cellStyle name="表示済みのハイパーリンク" xfId="1284" builtinId="9" hidden="1"/>
    <cellStyle name="表示済みのハイパーリンク" xfId="1286" builtinId="9" hidden="1"/>
    <cellStyle name="表示済みのハイパーリンク" xfId="1288" builtinId="9" hidden="1"/>
    <cellStyle name="表示済みのハイパーリンク" xfId="1290" builtinId="9" hidden="1"/>
    <cellStyle name="表示済みのハイパーリンク" xfId="1292" builtinId="9" hidden="1"/>
    <cellStyle name="表示済みのハイパーリンク" xfId="1294" builtinId="9" hidden="1"/>
    <cellStyle name="表示済みのハイパーリンク" xfId="1296" builtinId="9" hidden="1"/>
    <cellStyle name="表示済みのハイパーリンク" xfId="1298" builtinId="9" hidden="1"/>
    <cellStyle name="表示済みのハイパーリンク" xfId="1300" builtinId="9" hidden="1"/>
    <cellStyle name="表示済みのハイパーリンク" xfId="1302" builtinId="9" hidden="1"/>
    <cellStyle name="表示済みのハイパーリンク" xfId="1304" builtinId="9" hidden="1"/>
    <cellStyle name="表示済みのハイパーリンク" xfId="1306" builtinId="9" hidden="1"/>
    <cellStyle name="表示済みのハイパーリンク" xfId="1308" builtinId="9" hidden="1"/>
    <cellStyle name="表示済みのハイパーリンク" xfId="1310" builtinId="9" hidden="1"/>
    <cellStyle name="表示済みのハイパーリンク" xfId="1312" builtinId="9" hidden="1"/>
    <cellStyle name="表示済みのハイパーリンク" xfId="1314" builtinId="9" hidden="1"/>
    <cellStyle name="表示済みのハイパーリンク" xfId="1316" builtinId="9" hidden="1"/>
    <cellStyle name="表示済みのハイパーリンク" xfId="1318" builtinId="9" hidden="1"/>
    <cellStyle name="表示済みのハイパーリンク" xfId="1320" builtinId="9" hidden="1"/>
    <cellStyle name="表示済みのハイパーリンク" xfId="1322" builtinId="9" hidden="1"/>
    <cellStyle name="表示済みのハイパーリンク" xfId="1324" builtinId="9" hidden="1"/>
    <cellStyle name="表示済みのハイパーリンク" xfId="1326" builtinId="9" hidden="1"/>
    <cellStyle name="表示済みのハイパーリンク" xfId="1328" builtinId="9" hidden="1"/>
    <cellStyle name="表示済みのハイパーリンク" xfId="1330" builtinId="9" hidden="1"/>
    <cellStyle name="表示済みのハイパーリンク" xfId="1332" builtinId="9" hidden="1"/>
    <cellStyle name="表示済みのハイパーリンク" xfId="1334" builtinId="9" hidden="1"/>
    <cellStyle name="表示済みのハイパーリンク" xfId="1336" builtinId="9" hidden="1"/>
    <cellStyle name="表示済みのハイパーリンク" xfId="1338" builtinId="9" hidden="1"/>
    <cellStyle name="表示済みのハイパーリンク" xfId="1340" builtinId="9" hidden="1"/>
    <cellStyle name="表示済みのハイパーリンク" xfId="1342" builtinId="9" hidden="1"/>
    <cellStyle name="表示済みのハイパーリンク" xfId="1344" builtinId="9" hidden="1"/>
    <cellStyle name="表示済みのハイパーリンク" xfId="1346" builtinId="9" hidden="1"/>
    <cellStyle name="表示済みのハイパーリンク" xfId="1348" builtinId="9" hidden="1"/>
    <cellStyle name="表示済みのハイパーリンク" xfId="1350" builtinId="9" hidden="1"/>
    <cellStyle name="表示済みのハイパーリンク" xfId="1352" builtinId="9" hidden="1"/>
    <cellStyle name="表示済みのハイパーリンク" xfId="1354" builtinId="9" hidden="1"/>
    <cellStyle name="表示済みのハイパーリンク" xfId="1356" builtinId="9" hidden="1"/>
    <cellStyle name="表示済みのハイパーリンク" xfId="1358" builtinId="9" hidden="1"/>
    <cellStyle name="表示済みのハイパーリンク" xfId="1360" builtinId="9" hidden="1"/>
    <cellStyle name="表示済みのハイパーリンク" xfId="1362" builtinId="9" hidden="1"/>
    <cellStyle name="表示済みのハイパーリンク" xfId="1364" builtinId="9" hidden="1"/>
    <cellStyle name="表示済みのハイパーリンク" xfId="1366" builtinId="9" hidden="1"/>
    <cellStyle name="表示済みのハイパーリンク" xfId="1368" builtinId="9" hidden="1"/>
    <cellStyle name="表示済みのハイパーリンク" xfId="1370" builtinId="9" hidden="1"/>
    <cellStyle name="表示済みのハイパーリンク" xfId="1372" builtinId="9" hidden="1"/>
    <cellStyle name="表示済みのハイパーリンク" xfId="1374" builtinId="9" hidden="1"/>
    <cellStyle name="表示済みのハイパーリンク" xfId="1376" builtinId="9" hidden="1"/>
    <cellStyle name="表示済みのハイパーリンク" xfId="1378" builtinId="9" hidden="1"/>
    <cellStyle name="表示済みのハイパーリンク" xfId="1380" builtinId="9" hidden="1"/>
    <cellStyle name="表示済みのハイパーリンク" xfId="1382" builtinId="9" hidden="1"/>
    <cellStyle name="表示済みのハイパーリンク" xfId="1385" builtinId="9" hidden="1"/>
    <cellStyle name="表示済みのハイパーリンク" xfId="1387" builtinId="9" hidden="1"/>
    <cellStyle name="表示済みのハイパーリンク" xfId="1389" builtinId="9" hidden="1"/>
    <cellStyle name="表示済みのハイパーリンク" xfId="1391" builtinId="9" hidden="1"/>
    <cellStyle name="表示済みのハイパーリンク" xfId="1393" builtinId="9" hidden="1"/>
    <cellStyle name="表示済みのハイパーリンク" xfId="1395" builtinId="9" hidden="1"/>
    <cellStyle name="表示済みのハイパーリンク" xfId="1397" builtinId="9" hidden="1"/>
    <cellStyle name="表示済みのハイパーリンク" xfId="1399" builtinId="9" hidden="1"/>
    <cellStyle name="表示済みのハイパーリンク" xfId="1401" builtinId="9" hidden="1"/>
    <cellStyle name="表示済みのハイパーリンク" xfId="1403" builtinId="9" hidden="1"/>
    <cellStyle name="表示済みのハイパーリンク" xfId="1405" builtinId="9" hidden="1"/>
    <cellStyle name="表示済みのハイパーリンク" xfId="1407" builtinId="9" hidden="1"/>
    <cellStyle name="表示済みのハイパーリンク" xfId="1409" builtinId="9" hidden="1"/>
    <cellStyle name="表示済みのハイパーリンク" xfId="1411" builtinId="9" hidden="1"/>
    <cellStyle name="表示済みのハイパーリンク" xfId="1413" builtinId="9" hidden="1"/>
    <cellStyle name="表示済みのハイパーリンク" xfId="1415" builtinId="9" hidden="1"/>
    <cellStyle name="表示済みのハイパーリンク" xfId="1417" builtinId="9" hidden="1"/>
    <cellStyle name="表示済みのハイパーリンク" xfId="1419" builtinId="9" hidden="1"/>
    <cellStyle name="良い" xfId="51" builtinId="26" customBuiltin="1"/>
  </cellStyles>
  <dxfs count="0"/>
  <tableStyles count="0" defaultTableStyle="TableStyleMedium2" defaultPivotStyle="PivotStyleLight16"/>
  <colors>
    <mruColors>
      <color rgb="FFFFFF66"/>
      <color rgb="FFFFCCFF"/>
      <color rgb="FFCCFFFF"/>
      <color rgb="FFFF00FF"/>
      <color rgb="FF00FFFF"/>
      <color rgb="FF00FF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190499</xdr:colOff>
      <xdr:row>49</xdr:row>
      <xdr:rowOff>161925</xdr:rowOff>
    </xdr:from>
    <xdr:to>
      <xdr:col>53</xdr:col>
      <xdr:colOff>66674</xdr:colOff>
      <xdr:row>51</xdr:row>
      <xdr:rowOff>133350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143999" y="10842625"/>
          <a:ext cx="1019175" cy="403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42</xdr:col>
      <xdr:colOff>84665</xdr:colOff>
      <xdr:row>4</xdr:row>
      <xdr:rowOff>84666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239000" y="215900"/>
          <a:ext cx="846665" cy="872066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</xdr:colOff>
      <xdr:row>4</xdr:row>
      <xdr:rowOff>101600</xdr:rowOff>
    </xdr:from>
    <xdr:to>
      <xdr:col>5</xdr:col>
      <xdr:colOff>279399</xdr:colOff>
      <xdr:row>6</xdr:row>
      <xdr:rowOff>253999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730500" y="188849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25400</xdr:colOff>
      <xdr:row>7</xdr:row>
      <xdr:rowOff>101600</xdr:rowOff>
    </xdr:from>
    <xdr:to>
      <xdr:col>12</xdr:col>
      <xdr:colOff>279399</xdr:colOff>
      <xdr:row>9</xdr:row>
      <xdr:rowOff>253999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730500" y="188849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25400</xdr:colOff>
      <xdr:row>10</xdr:row>
      <xdr:rowOff>101600</xdr:rowOff>
    </xdr:from>
    <xdr:to>
      <xdr:col>19</xdr:col>
      <xdr:colOff>279399</xdr:colOff>
      <xdr:row>12</xdr:row>
      <xdr:rowOff>253999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730500" y="188849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25400</xdr:colOff>
      <xdr:row>16</xdr:row>
      <xdr:rowOff>101600</xdr:rowOff>
    </xdr:from>
    <xdr:to>
      <xdr:col>5</xdr:col>
      <xdr:colOff>279399</xdr:colOff>
      <xdr:row>18</xdr:row>
      <xdr:rowOff>253999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730500" y="188849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25400</xdr:colOff>
      <xdr:row>19</xdr:row>
      <xdr:rowOff>101600</xdr:rowOff>
    </xdr:from>
    <xdr:to>
      <xdr:col>12</xdr:col>
      <xdr:colOff>279399</xdr:colOff>
      <xdr:row>21</xdr:row>
      <xdr:rowOff>253999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730500" y="188849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25400</xdr:colOff>
      <xdr:row>22</xdr:row>
      <xdr:rowOff>101600</xdr:rowOff>
    </xdr:from>
    <xdr:to>
      <xdr:col>19</xdr:col>
      <xdr:colOff>279399</xdr:colOff>
      <xdr:row>24</xdr:row>
      <xdr:rowOff>253999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730500" y="188849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25400</xdr:colOff>
      <xdr:row>28</xdr:row>
      <xdr:rowOff>101600</xdr:rowOff>
    </xdr:from>
    <xdr:to>
      <xdr:col>5</xdr:col>
      <xdr:colOff>279399</xdr:colOff>
      <xdr:row>30</xdr:row>
      <xdr:rowOff>253999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730500" y="188849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25400</xdr:colOff>
      <xdr:row>31</xdr:row>
      <xdr:rowOff>101600</xdr:rowOff>
    </xdr:from>
    <xdr:to>
      <xdr:col>12</xdr:col>
      <xdr:colOff>279399</xdr:colOff>
      <xdr:row>33</xdr:row>
      <xdr:rowOff>253999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730500" y="188849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25400</xdr:colOff>
      <xdr:row>34</xdr:row>
      <xdr:rowOff>101600</xdr:rowOff>
    </xdr:from>
    <xdr:to>
      <xdr:col>19</xdr:col>
      <xdr:colOff>279399</xdr:colOff>
      <xdr:row>36</xdr:row>
      <xdr:rowOff>253999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730500" y="188849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25400</xdr:colOff>
      <xdr:row>41</xdr:row>
      <xdr:rowOff>101600</xdr:rowOff>
    </xdr:from>
    <xdr:to>
      <xdr:col>5</xdr:col>
      <xdr:colOff>279399</xdr:colOff>
      <xdr:row>43</xdr:row>
      <xdr:rowOff>253999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730500" y="188849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25400</xdr:colOff>
      <xdr:row>44</xdr:row>
      <xdr:rowOff>101600</xdr:rowOff>
    </xdr:from>
    <xdr:to>
      <xdr:col>12</xdr:col>
      <xdr:colOff>279399</xdr:colOff>
      <xdr:row>46</xdr:row>
      <xdr:rowOff>253999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730500" y="188849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25400</xdr:colOff>
      <xdr:row>47</xdr:row>
      <xdr:rowOff>101600</xdr:rowOff>
    </xdr:from>
    <xdr:to>
      <xdr:col>19</xdr:col>
      <xdr:colOff>279399</xdr:colOff>
      <xdr:row>49</xdr:row>
      <xdr:rowOff>253999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730500" y="188849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25400</xdr:colOff>
      <xdr:row>59</xdr:row>
      <xdr:rowOff>101600</xdr:rowOff>
    </xdr:from>
    <xdr:to>
      <xdr:col>5</xdr:col>
      <xdr:colOff>279399</xdr:colOff>
      <xdr:row>61</xdr:row>
      <xdr:rowOff>253999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730500" y="345059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25400</xdr:colOff>
      <xdr:row>62</xdr:row>
      <xdr:rowOff>101600</xdr:rowOff>
    </xdr:from>
    <xdr:to>
      <xdr:col>12</xdr:col>
      <xdr:colOff>279399</xdr:colOff>
      <xdr:row>64</xdr:row>
      <xdr:rowOff>253999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730500" y="345059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25400</xdr:colOff>
      <xdr:row>65</xdr:row>
      <xdr:rowOff>101600</xdr:rowOff>
    </xdr:from>
    <xdr:to>
      <xdr:col>19</xdr:col>
      <xdr:colOff>279399</xdr:colOff>
      <xdr:row>67</xdr:row>
      <xdr:rowOff>253999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730500" y="345059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25400</xdr:colOff>
      <xdr:row>71</xdr:row>
      <xdr:rowOff>101600</xdr:rowOff>
    </xdr:from>
    <xdr:to>
      <xdr:col>5</xdr:col>
      <xdr:colOff>279399</xdr:colOff>
      <xdr:row>73</xdr:row>
      <xdr:rowOff>253999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730500" y="345059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25400</xdr:colOff>
      <xdr:row>74</xdr:row>
      <xdr:rowOff>101600</xdr:rowOff>
    </xdr:from>
    <xdr:to>
      <xdr:col>12</xdr:col>
      <xdr:colOff>279399</xdr:colOff>
      <xdr:row>76</xdr:row>
      <xdr:rowOff>253999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2730500" y="345059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25400</xdr:colOff>
      <xdr:row>77</xdr:row>
      <xdr:rowOff>101600</xdr:rowOff>
    </xdr:from>
    <xdr:to>
      <xdr:col>19</xdr:col>
      <xdr:colOff>279399</xdr:colOff>
      <xdr:row>79</xdr:row>
      <xdr:rowOff>253999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2730500" y="345059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25400</xdr:colOff>
      <xdr:row>83</xdr:row>
      <xdr:rowOff>101600</xdr:rowOff>
    </xdr:from>
    <xdr:to>
      <xdr:col>5</xdr:col>
      <xdr:colOff>279399</xdr:colOff>
      <xdr:row>85</xdr:row>
      <xdr:rowOff>253999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2730500" y="345059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25400</xdr:colOff>
      <xdr:row>86</xdr:row>
      <xdr:rowOff>101600</xdr:rowOff>
    </xdr:from>
    <xdr:to>
      <xdr:col>12</xdr:col>
      <xdr:colOff>279399</xdr:colOff>
      <xdr:row>88</xdr:row>
      <xdr:rowOff>253999</xdr:rowOff>
    </xdr:to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2730500" y="345059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25400</xdr:colOff>
      <xdr:row>89</xdr:row>
      <xdr:rowOff>101600</xdr:rowOff>
    </xdr:from>
    <xdr:to>
      <xdr:col>19</xdr:col>
      <xdr:colOff>279399</xdr:colOff>
      <xdr:row>91</xdr:row>
      <xdr:rowOff>253999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2730500" y="345059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25400</xdr:colOff>
      <xdr:row>96</xdr:row>
      <xdr:rowOff>101600</xdr:rowOff>
    </xdr:from>
    <xdr:to>
      <xdr:col>5</xdr:col>
      <xdr:colOff>279399</xdr:colOff>
      <xdr:row>98</xdr:row>
      <xdr:rowOff>253999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730500" y="345059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25400</xdr:colOff>
      <xdr:row>99</xdr:row>
      <xdr:rowOff>101600</xdr:rowOff>
    </xdr:from>
    <xdr:to>
      <xdr:col>12</xdr:col>
      <xdr:colOff>279399</xdr:colOff>
      <xdr:row>101</xdr:row>
      <xdr:rowOff>253999</xdr:rowOff>
    </xdr:to>
    <xdr:sp macro="" textlink="">
      <xdr:nvSpPr>
        <xdr:cNvPr id="24" name="角丸四角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2730500" y="345059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25400</xdr:colOff>
      <xdr:row>102</xdr:row>
      <xdr:rowOff>101600</xdr:rowOff>
    </xdr:from>
    <xdr:to>
      <xdr:col>19</xdr:col>
      <xdr:colOff>279399</xdr:colOff>
      <xdr:row>104</xdr:row>
      <xdr:rowOff>253999</xdr:rowOff>
    </xdr:to>
    <xdr:sp macro="" textlink="">
      <xdr:nvSpPr>
        <xdr:cNvPr id="25" name="角丸四角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2730500" y="345059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25400</xdr:colOff>
      <xdr:row>99</xdr:row>
      <xdr:rowOff>101600</xdr:rowOff>
    </xdr:from>
    <xdr:to>
      <xdr:col>26</xdr:col>
      <xdr:colOff>279399</xdr:colOff>
      <xdr:row>101</xdr:row>
      <xdr:rowOff>253999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9169400" y="378206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25400</xdr:colOff>
      <xdr:row>96</xdr:row>
      <xdr:rowOff>101600</xdr:rowOff>
    </xdr:from>
    <xdr:to>
      <xdr:col>19</xdr:col>
      <xdr:colOff>279399</xdr:colOff>
      <xdr:row>98</xdr:row>
      <xdr:rowOff>253999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035800" y="367538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25400</xdr:colOff>
      <xdr:row>93</xdr:row>
      <xdr:rowOff>101600</xdr:rowOff>
    </xdr:from>
    <xdr:to>
      <xdr:col>12</xdr:col>
      <xdr:colOff>279399</xdr:colOff>
      <xdr:row>95</xdr:row>
      <xdr:rowOff>253999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4902200" y="356870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25400</xdr:colOff>
      <xdr:row>90</xdr:row>
      <xdr:rowOff>101600</xdr:rowOff>
    </xdr:from>
    <xdr:to>
      <xdr:col>5</xdr:col>
      <xdr:colOff>279399</xdr:colOff>
      <xdr:row>92</xdr:row>
      <xdr:rowOff>253999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2768600" y="346202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25400</xdr:colOff>
      <xdr:row>105</xdr:row>
      <xdr:rowOff>101600</xdr:rowOff>
    </xdr:from>
    <xdr:to>
      <xdr:col>5</xdr:col>
      <xdr:colOff>279399</xdr:colOff>
      <xdr:row>107</xdr:row>
      <xdr:rowOff>253999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2768600" y="346202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25400</xdr:colOff>
      <xdr:row>108</xdr:row>
      <xdr:rowOff>101600</xdr:rowOff>
    </xdr:from>
    <xdr:to>
      <xdr:col>12</xdr:col>
      <xdr:colOff>279399</xdr:colOff>
      <xdr:row>110</xdr:row>
      <xdr:rowOff>253999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2768600" y="346202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25400</xdr:colOff>
      <xdr:row>111</xdr:row>
      <xdr:rowOff>101600</xdr:rowOff>
    </xdr:from>
    <xdr:to>
      <xdr:col>19</xdr:col>
      <xdr:colOff>279399</xdr:colOff>
      <xdr:row>113</xdr:row>
      <xdr:rowOff>253999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2768600" y="346202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25400</xdr:colOff>
      <xdr:row>114</xdr:row>
      <xdr:rowOff>101600</xdr:rowOff>
    </xdr:from>
    <xdr:to>
      <xdr:col>26</xdr:col>
      <xdr:colOff>279399</xdr:colOff>
      <xdr:row>116</xdr:row>
      <xdr:rowOff>253999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2768600" y="346202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25400</xdr:colOff>
      <xdr:row>120</xdr:row>
      <xdr:rowOff>101600</xdr:rowOff>
    </xdr:from>
    <xdr:to>
      <xdr:col>5</xdr:col>
      <xdr:colOff>279399</xdr:colOff>
      <xdr:row>122</xdr:row>
      <xdr:rowOff>253999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2768600" y="346202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25400</xdr:colOff>
      <xdr:row>123</xdr:row>
      <xdr:rowOff>101600</xdr:rowOff>
    </xdr:from>
    <xdr:to>
      <xdr:col>12</xdr:col>
      <xdr:colOff>279399</xdr:colOff>
      <xdr:row>125</xdr:row>
      <xdr:rowOff>253999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2768600" y="346202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25400</xdr:colOff>
      <xdr:row>126</xdr:row>
      <xdr:rowOff>101600</xdr:rowOff>
    </xdr:from>
    <xdr:to>
      <xdr:col>19</xdr:col>
      <xdr:colOff>279399</xdr:colOff>
      <xdr:row>128</xdr:row>
      <xdr:rowOff>253999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2768600" y="346202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25400</xdr:colOff>
      <xdr:row>129</xdr:row>
      <xdr:rowOff>101600</xdr:rowOff>
    </xdr:from>
    <xdr:to>
      <xdr:col>26</xdr:col>
      <xdr:colOff>279399</xdr:colOff>
      <xdr:row>131</xdr:row>
      <xdr:rowOff>253999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2768600" y="346202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25400</xdr:colOff>
      <xdr:row>135</xdr:row>
      <xdr:rowOff>101600</xdr:rowOff>
    </xdr:from>
    <xdr:to>
      <xdr:col>5</xdr:col>
      <xdr:colOff>279399</xdr:colOff>
      <xdr:row>137</xdr:row>
      <xdr:rowOff>253999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2768600" y="346202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25400</xdr:colOff>
      <xdr:row>138</xdr:row>
      <xdr:rowOff>101600</xdr:rowOff>
    </xdr:from>
    <xdr:to>
      <xdr:col>12</xdr:col>
      <xdr:colOff>279399</xdr:colOff>
      <xdr:row>140</xdr:row>
      <xdr:rowOff>253999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2768600" y="346202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25400</xdr:colOff>
      <xdr:row>141</xdr:row>
      <xdr:rowOff>101600</xdr:rowOff>
    </xdr:from>
    <xdr:to>
      <xdr:col>19</xdr:col>
      <xdr:colOff>279399</xdr:colOff>
      <xdr:row>143</xdr:row>
      <xdr:rowOff>253999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768600" y="346202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25400</xdr:colOff>
      <xdr:row>144</xdr:row>
      <xdr:rowOff>101600</xdr:rowOff>
    </xdr:from>
    <xdr:to>
      <xdr:col>26</xdr:col>
      <xdr:colOff>279399</xdr:colOff>
      <xdr:row>146</xdr:row>
      <xdr:rowOff>253999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2768600" y="346202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25400</xdr:colOff>
      <xdr:row>150</xdr:row>
      <xdr:rowOff>101600</xdr:rowOff>
    </xdr:from>
    <xdr:to>
      <xdr:col>5</xdr:col>
      <xdr:colOff>279399</xdr:colOff>
      <xdr:row>152</xdr:row>
      <xdr:rowOff>253999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2768600" y="346202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25400</xdr:colOff>
      <xdr:row>153</xdr:row>
      <xdr:rowOff>101600</xdr:rowOff>
    </xdr:from>
    <xdr:to>
      <xdr:col>12</xdr:col>
      <xdr:colOff>279399</xdr:colOff>
      <xdr:row>155</xdr:row>
      <xdr:rowOff>253999</xdr:rowOff>
    </xdr:to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2768600" y="346202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25400</xdr:colOff>
      <xdr:row>156</xdr:row>
      <xdr:rowOff>101600</xdr:rowOff>
    </xdr:from>
    <xdr:to>
      <xdr:col>19</xdr:col>
      <xdr:colOff>279399</xdr:colOff>
      <xdr:row>158</xdr:row>
      <xdr:rowOff>253999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2768600" y="346202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25400</xdr:colOff>
      <xdr:row>4</xdr:row>
      <xdr:rowOff>101600</xdr:rowOff>
    </xdr:from>
    <xdr:to>
      <xdr:col>5</xdr:col>
      <xdr:colOff>279399</xdr:colOff>
      <xdr:row>6</xdr:row>
      <xdr:rowOff>253999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2768600" y="346202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25400</xdr:colOff>
      <xdr:row>7</xdr:row>
      <xdr:rowOff>101600</xdr:rowOff>
    </xdr:from>
    <xdr:to>
      <xdr:col>12</xdr:col>
      <xdr:colOff>279399</xdr:colOff>
      <xdr:row>9</xdr:row>
      <xdr:rowOff>253999</xdr:rowOff>
    </xdr:to>
    <xdr:sp macro="" textlink="">
      <xdr:nvSpPr>
        <xdr:cNvPr id="24" name="角丸四角形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2768600" y="19558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25400</xdr:colOff>
      <xdr:row>10</xdr:row>
      <xdr:rowOff>101600</xdr:rowOff>
    </xdr:from>
    <xdr:to>
      <xdr:col>19</xdr:col>
      <xdr:colOff>279399</xdr:colOff>
      <xdr:row>12</xdr:row>
      <xdr:rowOff>253999</xdr:rowOff>
    </xdr:to>
    <xdr:sp macro="" textlink="">
      <xdr:nvSpPr>
        <xdr:cNvPr id="25" name="角丸四角形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2768600" y="19558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25400</xdr:colOff>
      <xdr:row>13</xdr:row>
      <xdr:rowOff>101600</xdr:rowOff>
    </xdr:from>
    <xdr:to>
      <xdr:col>26</xdr:col>
      <xdr:colOff>279399</xdr:colOff>
      <xdr:row>15</xdr:row>
      <xdr:rowOff>253999</xdr:rowOff>
    </xdr:to>
    <xdr:sp macro="" textlink="">
      <xdr:nvSpPr>
        <xdr:cNvPr id="26" name="角丸四角形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2768600" y="19558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25400</xdr:colOff>
      <xdr:row>19</xdr:row>
      <xdr:rowOff>101600</xdr:rowOff>
    </xdr:from>
    <xdr:to>
      <xdr:col>5</xdr:col>
      <xdr:colOff>279399</xdr:colOff>
      <xdr:row>21</xdr:row>
      <xdr:rowOff>253999</xdr:rowOff>
    </xdr:to>
    <xdr:sp macro="" textlink="">
      <xdr:nvSpPr>
        <xdr:cNvPr id="27" name="角丸四角形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2768600" y="19558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25400</xdr:colOff>
      <xdr:row>22</xdr:row>
      <xdr:rowOff>101600</xdr:rowOff>
    </xdr:from>
    <xdr:to>
      <xdr:col>12</xdr:col>
      <xdr:colOff>279399</xdr:colOff>
      <xdr:row>24</xdr:row>
      <xdr:rowOff>253999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2768600" y="19558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25400</xdr:colOff>
      <xdr:row>25</xdr:row>
      <xdr:rowOff>101600</xdr:rowOff>
    </xdr:from>
    <xdr:to>
      <xdr:col>19</xdr:col>
      <xdr:colOff>279399</xdr:colOff>
      <xdr:row>27</xdr:row>
      <xdr:rowOff>253999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2768600" y="19558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25400</xdr:colOff>
      <xdr:row>28</xdr:row>
      <xdr:rowOff>101600</xdr:rowOff>
    </xdr:from>
    <xdr:to>
      <xdr:col>26</xdr:col>
      <xdr:colOff>279399</xdr:colOff>
      <xdr:row>30</xdr:row>
      <xdr:rowOff>253999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2768600" y="19558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25400</xdr:colOff>
      <xdr:row>34</xdr:row>
      <xdr:rowOff>101600</xdr:rowOff>
    </xdr:from>
    <xdr:to>
      <xdr:col>5</xdr:col>
      <xdr:colOff>279399</xdr:colOff>
      <xdr:row>36</xdr:row>
      <xdr:rowOff>253999</xdr:rowOff>
    </xdr:to>
    <xdr:sp macro="" textlink="">
      <xdr:nvSpPr>
        <xdr:cNvPr id="31" name="角丸四角形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2768600" y="19558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25400</xdr:colOff>
      <xdr:row>37</xdr:row>
      <xdr:rowOff>101600</xdr:rowOff>
    </xdr:from>
    <xdr:to>
      <xdr:col>12</xdr:col>
      <xdr:colOff>279399</xdr:colOff>
      <xdr:row>39</xdr:row>
      <xdr:rowOff>253999</xdr:rowOff>
    </xdr:to>
    <xdr:sp macro="" textlink="">
      <xdr:nvSpPr>
        <xdr:cNvPr id="32" name="角丸四角形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2768600" y="19558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25400</xdr:colOff>
      <xdr:row>40</xdr:row>
      <xdr:rowOff>101600</xdr:rowOff>
    </xdr:from>
    <xdr:to>
      <xdr:col>19</xdr:col>
      <xdr:colOff>279399</xdr:colOff>
      <xdr:row>42</xdr:row>
      <xdr:rowOff>253999</xdr:rowOff>
    </xdr:to>
    <xdr:sp macro="" textlink="">
      <xdr:nvSpPr>
        <xdr:cNvPr id="33" name="角丸四角形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/>
      </xdr:nvSpPr>
      <xdr:spPr>
        <a:xfrm>
          <a:off x="2768600" y="19558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25400</xdr:colOff>
      <xdr:row>43</xdr:row>
      <xdr:rowOff>101600</xdr:rowOff>
    </xdr:from>
    <xdr:to>
      <xdr:col>26</xdr:col>
      <xdr:colOff>279399</xdr:colOff>
      <xdr:row>45</xdr:row>
      <xdr:rowOff>253999</xdr:rowOff>
    </xdr:to>
    <xdr:sp macro="" textlink="">
      <xdr:nvSpPr>
        <xdr:cNvPr id="34" name="角丸四角形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>
        <a:xfrm>
          <a:off x="2768600" y="19558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25400</xdr:colOff>
      <xdr:row>49</xdr:row>
      <xdr:rowOff>101600</xdr:rowOff>
    </xdr:from>
    <xdr:to>
      <xdr:col>5</xdr:col>
      <xdr:colOff>279399</xdr:colOff>
      <xdr:row>51</xdr:row>
      <xdr:rowOff>253999</xdr:rowOff>
    </xdr:to>
    <xdr:sp macro="" textlink="">
      <xdr:nvSpPr>
        <xdr:cNvPr id="35" name="角丸四角形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>
        <a:xfrm>
          <a:off x="2768600" y="19558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25400</xdr:colOff>
      <xdr:row>52</xdr:row>
      <xdr:rowOff>101600</xdr:rowOff>
    </xdr:from>
    <xdr:to>
      <xdr:col>12</xdr:col>
      <xdr:colOff>279399</xdr:colOff>
      <xdr:row>54</xdr:row>
      <xdr:rowOff>253999</xdr:rowOff>
    </xdr:to>
    <xdr:sp macro="" textlink="">
      <xdr:nvSpPr>
        <xdr:cNvPr id="36" name="角丸四角形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>
        <a:xfrm>
          <a:off x="2768600" y="19558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25400</xdr:colOff>
      <xdr:row>55</xdr:row>
      <xdr:rowOff>101600</xdr:rowOff>
    </xdr:from>
    <xdr:to>
      <xdr:col>19</xdr:col>
      <xdr:colOff>279399</xdr:colOff>
      <xdr:row>57</xdr:row>
      <xdr:rowOff>253999</xdr:rowOff>
    </xdr:to>
    <xdr:sp macro="" textlink="">
      <xdr:nvSpPr>
        <xdr:cNvPr id="37" name="角丸四角形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2768600" y="19558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25400</xdr:colOff>
      <xdr:row>61</xdr:row>
      <xdr:rowOff>101600</xdr:rowOff>
    </xdr:from>
    <xdr:to>
      <xdr:col>5</xdr:col>
      <xdr:colOff>279399</xdr:colOff>
      <xdr:row>63</xdr:row>
      <xdr:rowOff>253999</xdr:rowOff>
    </xdr:to>
    <xdr:sp macro="" textlink="">
      <xdr:nvSpPr>
        <xdr:cNvPr id="38" name="角丸四角形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>
          <a:off x="2768600" y="19558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25400</xdr:colOff>
      <xdr:row>64</xdr:row>
      <xdr:rowOff>101600</xdr:rowOff>
    </xdr:from>
    <xdr:to>
      <xdr:col>12</xdr:col>
      <xdr:colOff>279399</xdr:colOff>
      <xdr:row>66</xdr:row>
      <xdr:rowOff>253999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>
        <a:xfrm>
          <a:off x="2768600" y="19558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25400</xdr:colOff>
      <xdr:row>67</xdr:row>
      <xdr:rowOff>101600</xdr:rowOff>
    </xdr:from>
    <xdr:to>
      <xdr:col>19</xdr:col>
      <xdr:colOff>279399</xdr:colOff>
      <xdr:row>69</xdr:row>
      <xdr:rowOff>253999</xdr:rowOff>
    </xdr:to>
    <xdr:sp macro="" textlink="">
      <xdr:nvSpPr>
        <xdr:cNvPr id="40" name="角丸四角形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/>
      </xdr:nvSpPr>
      <xdr:spPr>
        <a:xfrm>
          <a:off x="2768600" y="19558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25400</xdr:colOff>
      <xdr:row>73</xdr:row>
      <xdr:rowOff>101600</xdr:rowOff>
    </xdr:from>
    <xdr:to>
      <xdr:col>5</xdr:col>
      <xdr:colOff>279399</xdr:colOff>
      <xdr:row>75</xdr:row>
      <xdr:rowOff>253999</xdr:rowOff>
    </xdr:to>
    <xdr:sp macro="" textlink="">
      <xdr:nvSpPr>
        <xdr:cNvPr id="41" name="角丸四角形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2768600" y="19558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25400</xdr:colOff>
      <xdr:row>76</xdr:row>
      <xdr:rowOff>101600</xdr:rowOff>
    </xdr:from>
    <xdr:to>
      <xdr:col>12</xdr:col>
      <xdr:colOff>279399</xdr:colOff>
      <xdr:row>78</xdr:row>
      <xdr:rowOff>253999</xdr:rowOff>
    </xdr:to>
    <xdr:sp macro="" textlink="">
      <xdr:nvSpPr>
        <xdr:cNvPr id="42" name="角丸四角形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>
        <a:xfrm>
          <a:off x="2768600" y="19558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25400</xdr:colOff>
      <xdr:row>79</xdr:row>
      <xdr:rowOff>101600</xdr:rowOff>
    </xdr:from>
    <xdr:to>
      <xdr:col>19</xdr:col>
      <xdr:colOff>279399</xdr:colOff>
      <xdr:row>81</xdr:row>
      <xdr:rowOff>253999</xdr:rowOff>
    </xdr:to>
    <xdr:sp macro="" textlink="">
      <xdr:nvSpPr>
        <xdr:cNvPr id="43" name="角丸四角形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/>
      </xdr:nvSpPr>
      <xdr:spPr>
        <a:xfrm>
          <a:off x="2768600" y="1955800"/>
          <a:ext cx="838199" cy="8635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42332</xdr:colOff>
      <xdr:row>0</xdr:row>
      <xdr:rowOff>52916</xdr:rowOff>
    </xdr:from>
    <xdr:to>
      <xdr:col>33</xdr:col>
      <xdr:colOff>101599</xdr:colOff>
      <xdr:row>2</xdr:row>
      <xdr:rowOff>4232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2001499" y="52916"/>
          <a:ext cx="503767" cy="43814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23283</xdr:colOff>
      <xdr:row>62</xdr:row>
      <xdr:rowOff>10583</xdr:rowOff>
    </xdr:from>
    <xdr:to>
      <xdr:col>33</xdr:col>
      <xdr:colOff>50799</xdr:colOff>
      <xdr:row>63</xdr:row>
      <xdr:rowOff>213782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1262783" y="15155333"/>
          <a:ext cx="609599" cy="965199"/>
        </a:xfrm>
        <a:prstGeom prst="round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_takigami/AppData/Local/Microsoft/Windows/Temporary%20Internet%20Files/Content.IE5/KZA0YCR6/&#12473;&#12509;&#12540;&#12484;&#23569;&#24180;&#22243;&#65288;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アポ数"/>
      <sheetName val="data"/>
      <sheetName val="県重複確認"/>
      <sheetName val="アポ（最終日）"/>
      <sheetName val="アポ（2日目）"/>
      <sheetName val="アポ（1日目）"/>
      <sheetName val="役員"/>
      <sheetName val="決勝トーナメント"/>
      <sheetName val="Ｆリーグ"/>
      <sheetName val="Gリーグ"/>
      <sheetName val="日程"/>
      <sheetName val="チームdata"/>
      <sheetName val="参加チーム"/>
      <sheetName val="公式試合記録"/>
      <sheetName val="戦評（原本）"/>
      <sheetName val="使い方"/>
    </sheetNames>
    <sheetDataSet>
      <sheetData sheetId="0" refreshError="1"/>
      <sheetData sheetId="1">
        <row r="3">
          <cell r="B3" t="str">
            <v>Ａ①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4">
          <cell r="A4" t="str">
            <v>No.</v>
          </cell>
        </row>
      </sheetData>
      <sheetData sheetId="7" refreshError="1"/>
      <sheetData sheetId="8">
        <row r="85">
          <cell r="AF85"/>
        </row>
      </sheetData>
      <sheetData sheetId="9" refreshError="1"/>
      <sheetData sheetId="10">
        <row r="6">
          <cell r="AJ6" t="str">
            <v>Ａ①</v>
          </cell>
          <cell r="AK6"/>
          <cell r="AL6"/>
          <cell r="AM6"/>
          <cell r="AN6"/>
          <cell r="AS6"/>
          <cell r="AT6"/>
        </row>
        <row r="7">
          <cell r="AJ7" t="str">
            <v>Ｅ①</v>
          </cell>
          <cell r="AK7"/>
          <cell r="AL7"/>
          <cell r="AM7"/>
          <cell r="AN7"/>
          <cell r="AS7"/>
          <cell r="AT7"/>
        </row>
        <row r="8">
          <cell r="AJ8" t="str">
            <v>Ｃ②</v>
          </cell>
          <cell r="AK8"/>
          <cell r="AL8"/>
          <cell r="AM8"/>
          <cell r="AN8"/>
          <cell r="AS8"/>
          <cell r="AT8"/>
        </row>
        <row r="9">
          <cell r="AJ9" t="str">
            <v>d①</v>
          </cell>
          <cell r="AK9"/>
          <cell r="AL9"/>
          <cell r="AM9"/>
          <cell r="AN9"/>
          <cell r="AS9"/>
          <cell r="AT9"/>
        </row>
        <row r="10">
          <cell r="AJ10" t="str">
            <v>c②</v>
          </cell>
          <cell r="AK10"/>
          <cell r="AL10"/>
          <cell r="AM10"/>
          <cell r="AN10"/>
          <cell r="AS10"/>
          <cell r="AT10"/>
        </row>
        <row r="11">
          <cell r="AJ11" t="str">
            <v>Ｃ③</v>
          </cell>
          <cell r="AK11"/>
          <cell r="AL11"/>
          <cell r="AM11"/>
          <cell r="AN11"/>
          <cell r="AS11"/>
          <cell r="AT11"/>
        </row>
        <row r="12">
          <cell r="AJ12" t="str">
            <v>Ａ④</v>
          </cell>
          <cell r="AK12"/>
          <cell r="AL12"/>
          <cell r="AM12"/>
          <cell r="AN12"/>
          <cell r="AS12"/>
          <cell r="AT12"/>
        </row>
        <row r="13">
          <cell r="AJ13" t="str">
            <v>b③</v>
          </cell>
          <cell r="AK13"/>
          <cell r="AL13"/>
          <cell r="AM13"/>
          <cell r="AN13"/>
          <cell r="AS13"/>
          <cell r="AT13"/>
        </row>
        <row r="14">
          <cell r="AJ14" t="str">
            <v>a④</v>
          </cell>
          <cell r="AK14"/>
          <cell r="AL14"/>
          <cell r="AM14"/>
          <cell r="AN14"/>
          <cell r="AS14"/>
          <cell r="AT14"/>
        </row>
        <row r="15">
          <cell r="AJ15" t="str">
            <v>Ｄ③</v>
          </cell>
          <cell r="AK15"/>
          <cell r="AL15"/>
          <cell r="AM15"/>
          <cell r="AN15"/>
          <cell r="AS15"/>
          <cell r="AT15"/>
        </row>
        <row r="16">
          <cell r="AJ16" t="str">
            <v>Ｂ⑤</v>
          </cell>
          <cell r="AK16"/>
          <cell r="AL16"/>
          <cell r="AM16"/>
          <cell r="AN16"/>
          <cell r="AS16"/>
          <cell r="AT16"/>
        </row>
        <row r="17">
          <cell r="AJ17" t="str">
            <v>Ｃ⑥</v>
          </cell>
          <cell r="AK17"/>
          <cell r="AL17"/>
          <cell r="AM17"/>
          <cell r="AN17"/>
          <cell r="AS17"/>
          <cell r="AT17"/>
        </row>
        <row r="18">
          <cell r="AJ18" t="str">
            <v>Ｂ①</v>
          </cell>
          <cell r="AK18"/>
          <cell r="AL18"/>
          <cell r="AM18"/>
          <cell r="AN18"/>
          <cell r="AS18"/>
          <cell r="AT18"/>
        </row>
        <row r="19">
          <cell r="AJ19" t="str">
            <v>Ｆ①</v>
          </cell>
          <cell r="AK19"/>
          <cell r="AL19"/>
          <cell r="AM19"/>
          <cell r="AN19"/>
          <cell r="AS19"/>
          <cell r="AT19"/>
        </row>
        <row r="20">
          <cell r="AJ20" t="str">
            <v>a①</v>
          </cell>
          <cell r="AK20"/>
          <cell r="AL20"/>
          <cell r="AM20"/>
          <cell r="AN20"/>
          <cell r="AS20"/>
          <cell r="AT20"/>
        </row>
        <row r="21">
          <cell r="AJ21" t="str">
            <v>e①</v>
          </cell>
          <cell r="AK21"/>
          <cell r="AL21"/>
          <cell r="AM21"/>
          <cell r="AN21"/>
          <cell r="AS21"/>
          <cell r="AT21"/>
        </row>
        <row r="22">
          <cell r="AJ22" t="str">
            <v>d②</v>
          </cell>
          <cell r="AK22"/>
          <cell r="AL22"/>
          <cell r="AM22"/>
          <cell r="AN22"/>
          <cell r="AS22"/>
          <cell r="AT22"/>
        </row>
        <row r="23">
          <cell r="AJ23" t="str">
            <v>Ｄ②</v>
          </cell>
          <cell r="AK23"/>
          <cell r="AL23"/>
          <cell r="AM23"/>
          <cell r="AN23"/>
          <cell r="AS23"/>
          <cell r="AT23"/>
        </row>
        <row r="24">
          <cell r="AJ24" t="str">
            <v>Ｂ④</v>
          </cell>
          <cell r="AK24"/>
          <cell r="AL24"/>
          <cell r="AM24"/>
          <cell r="AN24"/>
          <cell r="AS24"/>
          <cell r="AT24"/>
        </row>
        <row r="25">
          <cell r="AJ25" t="str">
            <v>c③</v>
          </cell>
          <cell r="AK25"/>
          <cell r="AL25"/>
          <cell r="AM25"/>
          <cell r="AN25"/>
          <cell r="AS25"/>
          <cell r="AT25"/>
        </row>
        <row r="26">
          <cell r="AJ26" t="str">
            <v>b④</v>
          </cell>
          <cell r="AK26"/>
          <cell r="AL26"/>
          <cell r="AM26"/>
          <cell r="AN26"/>
          <cell r="AS26"/>
          <cell r="AT26"/>
        </row>
        <row r="27">
          <cell r="AJ27" t="str">
            <v>Ｅ③</v>
          </cell>
          <cell r="AK27"/>
          <cell r="AL27"/>
          <cell r="AM27"/>
          <cell r="AN27"/>
          <cell r="AS27"/>
          <cell r="AT27"/>
        </row>
        <row r="28">
          <cell r="AJ28" t="str">
            <v>Ｃ⑤</v>
          </cell>
          <cell r="AK28"/>
          <cell r="AL28"/>
          <cell r="AM28"/>
          <cell r="AN28"/>
          <cell r="AS28"/>
          <cell r="AT28"/>
        </row>
        <row r="29">
          <cell r="AJ29" t="str">
            <v>e③</v>
          </cell>
          <cell r="AK29"/>
          <cell r="AL29"/>
          <cell r="AM29"/>
          <cell r="AN29"/>
          <cell r="AS29"/>
          <cell r="AT29"/>
        </row>
        <row r="30">
          <cell r="AJ30" t="str">
            <v>Ｃ①</v>
          </cell>
          <cell r="AK30"/>
          <cell r="AL30"/>
          <cell r="AM30"/>
          <cell r="AN30"/>
          <cell r="AS30"/>
          <cell r="AT30"/>
        </row>
        <row r="31">
          <cell r="AJ31" t="str">
            <v>Ａ②</v>
          </cell>
          <cell r="AK31"/>
          <cell r="AL31"/>
          <cell r="AM31"/>
          <cell r="AN31"/>
          <cell r="AS31"/>
          <cell r="AT31"/>
        </row>
        <row r="32">
          <cell r="AJ32" t="str">
            <v>b①</v>
          </cell>
          <cell r="AK32"/>
          <cell r="AL32"/>
          <cell r="AM32"/>
          <cell r="AN32"/>
          <cell r="AS32"/>
          <cell r="AT32"/>
        </row>
        <row r="33">
          <cell r="AJ33" t="str">
            <v>a②</v>
          </cell>
          <cell r="AK33"/>
          <cell r="AL33"/>
          <cell r="AM33"/>
          <cell r="AN33"/>
          <cell r="AS33"/>
          <cell r="AT33"/>
        </row>
        <row r="34">
          <cell r="AJ34" t="str">
            <v>Ａ③</v>
          </cell>
          <cell r="AK34"/>
          <cell r="AL34"/>
          <cell r="AM34"/>
          <cell r="AN34"/>
          <cell r="AS34"/>
          <cell r="AT34"/>
        </row>
        <row r="35">
          <cell r="AJ35" t="str">
            <v>Ｅ②</v>
          </cell>
          <cell r="AK35"/>
          <cell r="AL35"/>
          <cell r="AM35"/>
          <cell r="AN35"/>
          <cell r="AS35"/>
          <cell r="AT35"/>
        </row>
        <row r="36">
          <cell r="AJ36" t="str">
            <v>Ｃ④</v>
          </cell>
          <cell r="AK36"/>
          <cell r="AL36"/>
          <cell r="AM36"/>
          <cell r="AN36"/>
          <cell r="AS36"/>
          <cell r="AT36"/>
        </row>
        <row r="37">
          <cell r="AJ37" t="str">
            <v>d③</v>
          </cell>
          <cell r="AK37"/>
          <cell r="AL37"/>
          <cell r="AM37"/>
          <cell r="AN37"/>
          <cell r="AS37"/>
          <cell r="AT37"/>
        </row>
        <row r="38">
          <cell r="AJ38" t="str">
            <v>c④</v>
          </cell>
          <cell r="AK38"/>
          <cell r="AL38"/>
          <cell r="AM38"/>
          <cell r="AN38"/>
          <cell r="AS38"/>
          <cell r="AT38"/>
        </row>
        <row r="39">
          <cell r="AJ39" t="str">
            <v>Ｆ③</v>
          </cell>
          <cell r="AK39"/>
          <cell r="AL39"/>
          <cell r="AM39"/>
          <cell r="AN39"/>
          <cell r="AS39"/>
          <cell r="AT39"/>
        </row>
        <row r="40">
          <cell r="AJ40" t="str">
            <v>Ａ⑥</v>
          </cell>
          <cell r="AK40"/>
          <cell r="AL40"/>
          <cell r="AM40"/>
          <cell r="AN40"/>
          <cell r="AS40"/>
          <cell r="AT40"/>
        </row>
        <row r="41">
          <cell r="AJ41">
            <v>0</v>
          </cell>
          <cell r="AK41"/>
          <cell r="AL41"/>
          <cell r="AM41"/>
          <cell r="AN41"/>
          <cell r="AS41"/>
          <cell r="AT41"/>
        </row>
        <row r="42">
          <cell r="AJ42" t="str">
            <v>Ｄ①</v>
          </cell>
          <cell r="AK42"/>
          <cell r="AL42"/>
          <cell r="AM42"/>
          <cell r="AN42"/>
          <cell r="AS42"/>
          <cell r="AT42"/>
        </row>
        <row r="43">
          <cell r="AJ43" t="str">
            <v>Ｂ②</v>
          </cell>
          <cell r="AK43"/>
          <cell r="AL43"/>
          <cell r="AM43"/>
          <cell r="AN43"/>
          <cell r="AS43"/>
          <cell r="AT43"/>
        </row>
        <row r="44">
          <cell r="AJ44" t="str">
            <v>c①</v>
          </cell>
          <cell r="AK44"/>
          <cell r="AL44"/>
          <cell r="AM44"/>
          <cell r="AN44"/>
          <cell r="AS44"/>
          <cell r="AT44"/>
        </row>
        <row r="45">
          <cell r="AJ45" t="str">
            <v>b②</v>
          </cell>
          <cell r="AK45"/>
          <cell r="AL45"/>
          <cell r="AM45"/>
          <cell r="AN45"/>
          <cell r="AS45"/>
          <cell r="AT45"/>
        </row>
        <row r="46">
          <cell r="AJ46" t="str">
            <v>Ｂ③</v>
          </cell>
          <cell r="AK46"/>
          <cell r="AL46"/>
          <cell r="AM46"/>
          <cell r="AN46"/>
          <cell r="AS46"/>
          <cell r="AT46"/>
        </row>
        <row r="47">
          <cell r="AJ47" t="str">
            <v>Ｆ②</v>
          </cell>
          <cell r="AK47"/>
          <cell r="AL47"/>
          <cell r="AM47"/>
          <cell r="AN47"/>
          <cell r="AS47"/>
          <cell r="AT47"/>
        </row>
        <row r="48">
          <cell r="AJ48" t="str">
            <v>a③</v>
          </cell>
          <cell r="AK48"/>
          <cell r="AL48"/>
          <cell r="AM48"/>
          <cell r="AN48"/>
          <cell r="AS48"/>
          <cell r="AT48"/>
        </row>
        <row r="49">
          <cell r="AJ49" t="str">
            <v>e②</v>
          </cell>
          <cell r="AK49"/>
          <cell r="AL49"/>
          <cell r="AM49"/>
          <cell r="AN49"/>
          <cell r="AS49"/>
          <cell r="AT49"/>
        </row>
        <row r="50">
          <cell r="AJ50" t="str">
            <v>d④</v>
          </cell>
          <cell r="AK50"/>
          <cell r="AL50"/>
          <cell r="AM50"/>
          <cell r="AN50"/>
          <cell r="AS50"/>
          <cell r="AT50"/>
        </row>
        <row r="51">
          <cell r="AJ51" t="str">
            <v>Ａ⑤</v>
          </cell>
          <cell r="AK51"/>
          <cell r="AL51"/>
          <cell r="AM51"/>
          <cell r="AN51"/>
          <cell r="AS51"/>
          <cell r="AT51"/>
        </row>
        <row r="52">
          <cell r="AJ52" t="str">
            <v>Ｂ⑥</v>
          </cell>
          <cell r="AK52"/>
          <cell r="AL52"/>
          <cell r="AM52"/>
          <cell r="AN52"/>
          <cell r="AS52"/>
          <cell r="AT52"/>
        </row>
        <row r="53">
          <cell r="AJ53">
            <v>0</v>
          </cell>
          <cell r="AK53"/>
          <cell r="AL53"/>
          <cell r="AM53"/>
          <cell r="AN53"/>
          <cell r="AS53"/>
          <cell r="AT53"/>
        </row>
        <row r="59">
          <cell r="AK59" t="str">
            <v>Ｌ前</v>
          </cell>
          <cell r="AL59" t="str">
            <v>Ｒ前</v>
          </cell>
          <cell r="AM59" t="str">
            <v>Ｌ後</v>
          </cell>
          <cell r="AN59" t="str">
            <v>Ｒ後</v>
          </cell>
          <cell r="AO59" t="str">
            <v>延長Ｌ</v>
          </cell>
          <cell r="AP59" t="str">
            <v>延長Ｒ</v>
          </cell>
          <cell r="AQ59" t="str">
            <v>ＳＯＬ</v>
          </cell>
          <cell r="AR59" t="str">
            <v>ＳＯＲ</v>
          </cell>
          <cell r="AS59" t="str">
            <v>Ｌ計</v>
          </cell>
          <cell r="AT59" t="str">
            <v>Ｒ計</v>
          </cell>
        </row>
        <row r="60">
          <cell r="AJ60" t="str">
            <v>a⑤</v>
          </cell>
          <cell r="AK60"/>
          <cell r="AL60"/>
          <cell r="AM60"/>
          <cell r="AN60"/>
          <cell r="AO60"/>
          <cell r="AP60"/>
          <cell r="AS60"/>
          <cell r="AT60"/>
        </row>
        <row r="61">
          <cell r="AJ61" t="str">
            <v>a⑥</v>
          </cell>
          <cell r="AK61"/>
          <cell r="AL61"/>
          <cell r="AM61"/>
          <cell r="AN61"/>
          <cell r="AO61"/>
          <cell r="AP61"/>
          <cell r="AS61"/>
          <cell r="AT61"/>
        </row>
        <row r="62">
          <cell r="AJ62" t="str">
            <v>ＦＡ①</v>
          </cell>
          <cell r="AK62"/>
          <cell r="AL62"/>
          <cell r="AM62"/>
          <cell r="AN62"/>
          <cell r="AO62"/>
          <cell r="AP62"/>
          <cell r="AQ62"/>
          <cell r="AR62"/>
          <cell r="AS62"/>
          <cell r="AT62"/>
        </row>
        <row r="63">
          <cell r="AJ63">
            <v>1</v>
          </cell>
          <cell r="AK63"/>
          <cell r="AL63"/>
          <cell r="AM63"/>
          <cell r="AN63"/>
          <cell r="AO63"/>
          <cell r="AP63"/>
          <cell r="AQ63"/>
          <cell r="AR63"/>
          <cell r="AS63"/>
          <cell r="AT63"/>
        </row>
        <row r="64">
          <cell r="AJ64" t="str">
            <v>fbア</v>
          </cell>
          <cell r="AK64"/>
          <cell r="AL64"/>
          <cell r="AM64"/>
          <cell r="AN64"/>
          <cell r="AO64"/>
          <cell r="AP64"/>
          <cell r="AQ64"/>
          <cell r="AR64"/>
          <cell r="AS64"/>
          <cell r="AT64"/>
        </row>
        <row r="65">
          <cell r="AJ65" t="str">
            <v>う</v>
          </cell>
          <cell r="AK65"/>
          <cell r="AL65"/>
          <cell r="AM65"/>
          <cell r="AN65"/>
          <cell r="AO65"/>
          <cell r="AP65"/>
          <cell r="AQ65"/>
          <cell r="AR65"/>
          <cell r="AS65"/>
          <cell r="AT65"/>
        </row>
        <row r="66">
          <cell r="AJ66" t="str">
            <v>ＦＣ②</v>
          </cell>
          <cell r="AK66"/>
          <cell r="AL66"/>
          <cell r="AM66"/>
          <cell r="AN66"/>
          <cell r="AO66"/>
          <cell r="AP66"/>
          <cell r="AQ66"/>
          <cell r="AR66"/>
          <cell r="AS66"/>
          <cell r="AT66"/>
        </row>
        <row r="67">
          <cell r="AJ67">
            <v>0</v>
          </cell>
          <cell r="AK67"/>
          <cell r="AL67"/>
          <cell r="AM67"/>
          <cell r="AN67"/>
          <cell r="AO67"/>
          <cell r="AP67"/>
          <cell r="AQ67"/>
          <cell r="AR67"/>
          <cell r="AS67"/>
          <cell r="AT67"/>
        </row>
        <row r="68">
          <cell r="AJ68">
            <v>7</v>
          </cell>
          <cell r="AK68"/>
          <cell r="AL68"/>
          <cell r="AM68"/>
          <cell r="AN68"/>
          <cell r="AO68"/>
          <cell r="AP68"/>
          <cell r="AQ68"/>
          <cell r="AR68"/>
          <cell r="AS68"/>
          <cell r="AT68"/>
        </row>
        <row r="69">
          <cell r="AJ69">
            <v>9</v>
          </cell>
          <cell r="AK69"/>
          <cell r="AL69"/>
          <cell r="AM69"/>
          <cell r="AN69"/>
          <cell r="AO69"/>
          <cell r="AP69"/>
          <cell r="AQ69"/>
          <cell r="AR69"/>
          <cell r="AS69"/>
          <cell r="AT69"/>
        </row>
        <row r="70">
          <cell r="AJ70" t="str">
            <v>ＦＡ③</v>
          </cell>
          <cell r="AK70"/>
          <cell r="AL70"/>
          <cell r="AM70"/>
          <cell r="AN70"/>
          <cell r="AO70"/>
          <cell r="AP70"/>
          <cell r="AQ70"/>
          <cell r="AR70"/>
          <cell r="AS70"/>
          <cell r="AT70"/>
        </row>
        <row r="71">
          <cell r="AJ71" t="str">
            <v>ＦＣ③</v>
          </cell>
          <cell r="AK71"/>
          <cell r="AL71"/>
          <cell r="AM71"/>
          <cell r="AN71"/>
          <cell r="AO71"/>
          <cell r="AP71"/>
          <cell r="AQ71"/>
          <cell r="AR71"/>
          <cell r="AS71"/>
          <cell r="AT71"/>
        </row>
        <row r="72">
          <cell r="AJ72">
            <v>11</v>
          </cell>
          <cell r="AK72"/>
          <cell r="AL72"/>
          <cell r="AM72"/>
          <cell r="AN72"/>
          <cell r="AO72"/>
          <cell r="AP72"/>
          <cell r="AQ72"/>
          <cell r="AR72"/>
          <cell r="AS72"/>
          <cell r="AT72"/>
        </row>
        <row r="73">
          <cell r="AJ73" t="str">
            <v>b⑤</v>
          </cell>
          <cell r="AK73"/>
          <cell r="AL73"/>
          <cell r="AM73"/>
          <cell r="AN73"/>
          <cell r="AO73"/>
          <cell r="AP73"/>
          <cell r="AS73"/>
          <cell r="AT73"/>
        </row>
        <row r="74">
          <cell r="AJ74" t="str">
            <v>b⑥</v>
          </cell>
          <cell r="AK74"/>
          <cell r="AL74"/>
          <cell r="AM74"/>
          <cell r="AN74"/>
          <cell r="AO74"/>
          <cell r="AP74"/>
          <cell r="AS74"/>
          <cell r="AT74"/>
        </row>
        <row r="75">
          <cell r="AJ75" t="str">
            <v>ＦＢ①</v>
          </cell>
          <cell r="AK75"/>
          <cell r="AL75"/>
          <cell r="AM75"/>
          <cell r="AN75"/>
          <cell r="AO75"/>
          <cell r="AP75"/>
          <cell r="AQ75"/>
          <cell r="AR75"/>
          <cell r="AS75"/>
          <cell r="AT75"/>
        </row>
        <row r="76">
          <cell r="AJ76">
            <v>2</v>
          </cell>
          <cell r="AK76"/>
          <cell r="AL76"/>
          <cell r="AM76"/>
          <cell r="AN76"/>
          <cell r="AO76"/>
          <cell r="AP76"/>
          <cell r="AQ76"/>
          <cell r="AR76"/>
          <cell r="AS76"/>
          <cell r="AT76"/>
        </row>
        <row r="77">
          <cell r="AJ77" t="str">
            <v>fcア</v>
          </cell>
          <cell r="AK77"/>
          <cell r="AL77"/>
          <cell r="AM77"/>
          <cell r="AN77"/>
          <cell r="AO77"/>
          <cell r="AP77"/>
          <cell r="AQ77"/>
          <cell r="AR77"/>
          <cell r="AS77"/>
          <cell r="AT77"/>
        </row>
        <row r="78">
          <cell r="AJ78" t="str">
            <v>か</v>
          </cell>
          <cell r="AK78"/>
          <cell r="AL78"/>
          <cell r="AM78"/>
          <cell r="AN78"/>
          <cell r="AO78"/>
          <cell r="AP78"/>
          <cell r="AQ78"/>
          <cell r="AR78"/>
          <cell r="AS78"/>
          <cell r="AT78"/>
        </row>
        <row r="79">
          <cell r="AJ79">
            <v>5</v>
          </cell>
          <cell r="AK79"/>
          <cell r="AL79"/>
          <cell r="AM79"/>
          <cell r="AN79"/>
          <cell r="AO79">
            <v>1</v>
          </cell>
          <cell r="AP79">
            <v>0</v>
          </cell>
          <cell r="AQ79"/>
          <cell r="AR79"/>
          <cell r="AS79">
            <v>1</v>
          </cell>
          <cell r="AT79">
            <v>0</v>
          </cell>
        </row>
        <row r="80">
          <cell r="AJ80">
            <v>0</v>
          </cell>
          <cell r="AK80"/>
          <cell r="AL80"/>
          <cell r="AM80"/>
          <cell r="AN80"/>
          <cell r="AO80"/>
          <cell r="AP80"/>
          <cell r="AQ80"/>
          <cell r="AR80"/>
          <cell r="AS80"/>
          <cell r="AT80"/>
        </row>
        <row r="81">
          <cell r="AJ81">
            <v>8</v>
          </cell>
          <cell r="AK81"/>
          <cell r="AL81"/>
          <cell r="AM81"/>
          <cell r="AN81"/>
          <cell r="AO81"/>
          <cell r="AP81"/>
          <cell r="AQ81"/>
          <cell r="AR81"/>
          <cell r="AS81"/>
          <cell r="AT81"/>
        </row>
        <row r="82">
          <cell r="AJ82">
            <v>10</v>
          </cell>
          <cell r="AK82"/>
          <cell r="AL82"/>
          <cell r="AM82"/>
          <cell r="AN82"/>
          <cell r="AO82"/>
          <cell r="AP82"/>
          <cell r="AQ82"/>
          <cell r="AR82"/>
          <cell r="AS82"/>
          <cell r="AT82"/>
        </row>
        <row r="83">
          <cell r="AJ83" t="str">
            <v>ＦＢ③</v>
          </cell>
          <cell r="AK83"/>
          <cell r="AL83"/>
          <cell r="AM83"/>
          <cell r="AN83"/>
          <cell r="AO83"/>
          <cell r="AP83"/>
          <cell r="AQ83"/>
          <cell r="AR83"/>
          <cell r="AS83"/>
          <cell r="AT83"/>
        </row>
        <row r="84">
          <cell r="AJ84" t="str">
            <v>faウ</v>
          </cell>
          <cell r="AK84"/>
          <cell r="AL84"/>
          <cell r="AM84"/>
          <cell r="AN84"/>
          <cell r="AO84"/>
          <cell r="AP84"/>
          <cell r="AQ84"/>
          <cell r="AR84"/>
          <cell r="AS84"/>
          <cell r="AT84"/>
        </row>
        <row r="85">
          <cell r="AJ85">
            <v>12</v>
          </cell>
          <cell r="AK85"/>
          <cell r="AL85"/>
          <cell r="AM85"/>
          <cell r="AN85"/>
          <cell r="AO85"/>
          <cell r="AP85"/>
          <cell r="AQ85"/>
          <cell r="AR85"/>
          <cell r="AS85"/>
          <cell r="AT85"/>
        </row>
        <row r="86">
          <cell r="AJ86" t="str">
            <v>c⑤</v>
          </cell>
          <cell r="AK86"/>
          <cell r="AL86"/>
          <cell r="AM86"/>
          <cell r="AN86"/>
          <cell r="AO86"/>
          <cell r="AP86"/>
          <cell r="AS86"/>
          <cell r="AT86"/>
        </row>
        <row r="87">
          <cell r="AJ87" t="str">
            <v>c⑥</v>
          </cell>
          <cell r="AK87"/>
          <cell r="AL87"/>
          <cell r="AM87"/>
          <cell r="AN87"/>
          <cell r="AO87"/>
          <cell r="AP87"/>
          <cell r="AS87"/>
          <cell r="AT87"/>
        </row>
        <row r="88">
          <cell r="AJ88" t="str">
            <v>ＦＣ①</v>
          </cell>
          <cell r="AK88"/>
          <cell r="AL88"/>
          <cell r="AM88"/>
          <cell r="AN88"/>
          <cell r="AO88"/>
          <cell r="AP88"/>
          <cell r="AQ88"/>
          <cell r="AR88"/>
          <cell r="AS88"/>
          <cell r="AT88"/>
        </row>
        <row r="89">
          <cell r="AJ89">
            <v>3</v>
          </cell>
          <cell r="AK89"/>
          <cell r="AL89"/>
          <cell r="AM89"/>
          <cell r="AN89"/>
          <cell r="AO89"/>
          <cell r="AP89"/>
          <cell r="AQ89"/>
          <cell r="AR89"/>
          <cell r="AS89"/>
          <cell r="AT89"/>
        </row>
        <row r="90">
          <cell r="AJ90" t="str">
            <v>あ</v>
          </cell>
          <cell r="AK90"/>
          <cell r="AL90"/>
          <cell r="AM90"/>
          <cell r="AN90"/>
          <cell r="AO90"/>
          <cell r="AP90"/>
          <cell r="AQ90"/>
          <cell r="AR90"/>
          <cell r="AS90"/>
          <cell r="AT90"/>
        </row>
        <row r="91">
          <cell r="AJ91" t="str">
            <v>ＦＡ②</v>
          </cell>
          <cell r="AK91"/>
          <cell r="AL91"/>
          <cell r="AM91"/>
          <cell r="AN91"/>
          <cell r="AO91"/>
          <cell r="AP91"/>
          <cell r="AQ91"/>
          <cell r="AR91"/>
          <cell r="AS91"/>
          <cell r="AT91"/>
        </row>
        <row r="92">
          <cell r="AJ92">
            <v>6</v>
          </cell>
          <cell r="AK92"/>
          <cell r="AL92"/>
          <cell r="AM92"/>
          <cell r="AN92"/>
          <cell r="AO92"/>
          <cell r="AP92"/>
          <cell r="AQ92"/>
          <cell r="AR92"/>
          <cell r="AS92"/>
          <cell r="AT92"/>
        </row>
        <row r="93">
          <cell r="AJ93" t="str">
            <v>fbイ</v>
          </cell>
          <cell r="AK93"/>
          <cell r="AL93"/>
          <cell r="AM93"/>
          <cell r="AN93"/>
          <cell r="AO93"/>
          <cell r="AP93"/>
          <cell r="AQ93"/>
          <cell r="AR93"/>
          <cell r="AS93"/>
          <cell r="AT93"/>
        </row>
        <row r="94">
          <cell r="AJ94" t="str">
            <v>え</v>
          </cell>
          <cell r="AK94"/>
          <cell r="AL94"/>
          <cell r="AM94"/>
          <cell r="AN94"/>
          <cell r="AO94"/>
          <cell r="AP94"/>
          <cell r="AQ94"/>
          <cell r="AR94"/>
          <cell r="AS94"/>
          <cell r="AT94"/>
        </row>
        <row r="95">
          <cell r="AJ95">
            <v>0</v>
          </cell>
          <cell r="AK95"/>
          <cell r="AL95"/>
          <cell r="AM95"/>
          <cell r="AN95"/>
          <cell r="AO95"/>
          <cell r="AP95"/>
          <cell r="AQ95"/>
          <cell r="AR95"/>
          <cell r="AS95"/>
          <cell r="AT95"/>
        </row>
        <row r="96">
          <cell r="AJ96" t="str">
            <v>き</v>
          </cell>
          <cell r="AK96"/>
          <cell r="AL96"/>
          <cell r="AM96"/>
          <cell r="AN96"/>
          <cell r="AO96"/>
          <cell r="AP96"/>
          <cell r="AQ96"/>
          <cell r="AR96"/>
          <cell r="AS96"/>
          <cell r="AT96"/>
        </row>
        <row r="97">
          <cell r="AJ97" t="str">
            <v>fbウ</v>
          </cell>
          <cell r="AK97"/>
          <cell r="AL97"/>
          <cell r="AM97"/>
          <cell r="AN97"/>
          <cell r="AO97"/>
          <cell r="AP97"/>
          <cell r="AQ97"/>
          <cell r="AR97"/>
          <cell r="AS97"/>
          <cell r="AT97"/>
        </row>
        <row r="98">
          <cell r="AJ98" t="str">
            <v>け</v>
          </cell>
          <cell r="AK98"/>
          <cell r="AL98"/>
          <cell r="AM98"/>
          <cell r="AN98"/>
          <cell r="AO98"/>
          <cell r="AP98"/>
          <cell r="AQ98"/>
          <cell r="AR98"/>
          <cell r="AS98"/>
          <cell r="AT98"/>
        </row>
        <row r="99">
          <cell r="AJ99" t="str">
            <v>d⑤</v>
          </cell>
          <cell r="AK99"/>
          <cell r="AL99"/>
          <cell r="AM99"/>
          <cell r="AN99"/>
          <cell r="AO99"/>
          <cell r="AP99"/>
          <cell r="AS99"/>
          <cell r="AT99"/>
        </row>
        <row r="100">
          <cell r="AJ100" t="str">
            <v>d⑥</v>
          </cell>
          <cell r="AK100"/>
          <cell r="AL100"/>
          <cell r="AM100"/>
          <cell r="AN100"/>
          <cell r="AO100"/>
          <cell r="AP100"/>
          <cell r="AS100"/>
          <cell r="AT100"/>
        </row>
        <row r="101">
          <cell r="AJ101">
            <v>0</v>
          </cell>
          <cell r="AK101"/>
          <cell r="AL101"/>
          <cell r="AM101"/>
          <cell r="AN101"/>
          <cell r="AO101"/>
          <cell r="AP101"/>
          <cell r="AQ101"/>
          <cell r="AR101"/>
          <cell r="AS101"/>
          <cell r="AT101"/>
        </row>
        <row r="102">
          <cell r="AJ102">
            <v>4</v>
          </cell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</row>
        <row r="103">
          <cell r="AJ103" t="str">
            <v>faア</v>
          </cell>
          <cell r="AK103"/>
          <cell r="AL103"/>
          <cell r="AM103"/>
          <cell r="AN103"/>
          <cell r="AO103"/>
          <cell r="AP103"/>
          <cell r="AQ103"/>
          <cell r="AR103"/>
          <cell r="AS103"/>
          <cell r="AT103"/>
        </row>
        <row r="104">
          <cell r="AJ104" t="str">
            <v>い</v>
          </cell>
          <cell r="AK104">
            <v>0</v>
          </cell>
          <cell r="AL104">
            <v>0</v>
          </cell>
          <cell r="AM104">
            <v>3</v>
          </cell>
          <cell r="AN104">
            <v>0</v>
          </cell>
          <cell r="AO104"/>
          <cell r="AP104"/>
          <cell r="AQ104"/>
          <cell r="AR104"/>
          <cell r="AS104">
            <v>3</v>
          </cell>
          <cell r="AT104">
            <v>0</v>
          </cell>
        </row>
        <row r="105">
          <cell r="AJ105" t="str">
            <v>ＦＢ②</v>
          </cell>
          <cell r="AK105"/>
          <cell r="AL105"/>
          <cell r="AM105"/>
          <cell r="AN105"/>
          <cell r="AO105"/>
          <cell r="AP105"/>
          <cell r="AQ105"/>
          <cell r="AR105"/>
          <cell r="AS105"/>
          <cell r="AT105"/>
        </row>
        <row r="106">
          <cell r="AJ106" t="str">
            <v>faイ</v>
          </cell>
          <cell r="AK106"/>
          <cell r="AL106"/>
          <cell r="AM106"/>
          <cell r="AN106"/>
          <cell r="AO106"/>
          <cell r="AP106"/>
          <cell r="AQ106"/>
          <cell r="AR106"/>
          <cell r="AS106"/>
          <cell r="AT106"/>
        </row>
        <row r="107">
          <cell r="AJ107" t="str">
            <v>fcイ</v>
          </cell>
          <cell r="AK107"/>
          <cell r="AL107"/>
          <cell r="AM107"/>
          <cell r="AN107"/>
          <cell r="AO107"/>
          <cell r="AP107"/>
          <cell r="AQ107"/>
          <cell r="AR107"/>
          <cell r="AS107"/>
          <cell r="AT107"/>
        </row>
        <row r="108">
          <cell r="AJ108" t="str">
            <v>お</v>
          </cell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</row>
        <row r="109">
          <cell r="AJ109">
            <v>0</v>
          </cell>
          <cell r="AK109"/>
          <cell r="AL109"/>
          <cell r="AM109"/>
          <cell r="AN109"/>
          <cell r="AO109"/>
          <cell r="AP109"/>
          <cell r="AQ109"/>
          <cell r="AR109"/>
          <cell r="AS109"/>
          <cell r="AT109"/>
        </row>
        <row r="110">
          <cell r="AJ110" t="str">
            <v>く</v>
          </cell>
          <cell r="AK110"/>
          <cell r="AL110"/>
          <cell r="AM110"/>
          <cell r="AN110"/>
          <cell r="AO110"/>
          <cell r="AP110"/>
          <cell r="AQ110"/>
          <cell r="AR110"/>
          <cell r="AS110"/>
          <cell r="AT110"/>
        </row>
        <row r="111">
          <cell r="AJ111" t="str">
            <v>fcウ</v>
          </cell>
          <cell r="AK111"/>
          <cell r="AL111"/>
          <cell r="AM111"/>
          <cell r="AN111"/>
          <cell r="AO111"/>
          <cell r="AP111"/>
          <cell r="AQ111"/>
          <cell r="AR111"/>
          <cell r="AS111"/>
          <cell r="AT111"/>
        </row>
        <row r="129">
          <cell r="AK129" t="str">
            <v>Ｌ前</v>
          </cell>
          <cell r="AL129" t="str">
            <v>Ｒ前</v>
          </cell>
          <cell r="AM129" t="str">
            <v>Ｌ後</v>
          </cell>
          <cell r="AN129" t="str">
            <v>Ｒ後</v>
          </cell>
          <cell r="AO129" t="str">
            <v>延長Ｌ</v>
          </cell>
          <cell r="AP129" t="str">
            <v>延長Ｒ</v>
          </cell>
          <cell r="AQ129" t="str">
            <v>ＳＯＬ</v>
          </cell>
          <cell r="AR129" t="str">
            <v>ＳＯＲ</v>
          </cell>
          <cell r="AS129" t="str">
            <v>Ｌ計</v>
          </cell>
          <cell r="AT129" t="str">
            <v>Ｒ計</v>
          </cell>
        </row>
        <row r="130">
          <cell r="AJ130" t="str">
            <v>ＦＤ①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/>
        </row>
        <row r="131">
          <cell r="AJ131" t="str">
            <v>こ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/>
        </row>
        <row r="132">
          <cell r="AJ132" t="str">
            <v>ＦＤ②</v>
          </cell>
          <cell r="AK132"/>
          <cell r="AL132"/>
          <cell r="AM132"/>
          <cell r="AN132"/>
          <cell r="AO132"/>
          <cell r="AP132"/>
          <cell r="AQ132"/>
          <cell r="AR132"/>
          <cell r="AS132"/>
          <cell r="AT132"/>
        </row>
        <row r="133">
          <cell r="AJ133">
            <v>13</v>
          </cell>
          <cell r="AK133"/>
          <cell r="AL133"/>
          <cell r="AM133"/>
          <cell r="AN133"/>
          <cell r="AO133"/>
          <cell r="AP133"/>
          <cell r="AQ133"/>
          <cell r="AR133"/>
          <cell r="AS133"/>
          <cell r="AT133"/>
        </row>
        <row r="134">
          <cell r="AJ134" t="str">
            <v>し</v>
          </cell>
          <cell r="AK134"/>
          <cell r="AL134"/>
          <cell r="AM134"/>
          <cell r="AN134"/>
          <cell r="AO134"/>
          <cell r="AP134"/>
          <cell r="AQ134"/>
          <cell r="AR134"/>
          <cell r="AS134"/>
          <cell r="AT134"/>
        </row>
        <row r="135">
          <cell r="AJ135">
            <v>15</v>
          </cell>
          <cell r="AK135"/>
          <cell r="AL135"/>
          <cell r="AM135"/>
          <cell r="AN135"/>
          <cell r="AO135"/>
          <cell r="AP135"/>
          <cell r="AQ135"/>
          <cell r="AR135"/>
          <cell r="AS135"/>
          <cell r="AT135"/>
        </row>
        <row r="136">
          <cell r="AJ136">
            <v>0</v>
          </cell>
          <cell r="AK136"/>
          <cell r="AL136"/>
          <cell r="AM136"/>
          <cell r="AN136"/>
          <cell r="AO136"/>
          <cell r="AP136"/>
          <cell r="AQ136"/>
          <cell r="AR136"/>
          <cell r="AS136"/>
          <cell r="AT136"/>
        </row>
        <row r="137">
          <cell r="AJ137" t="str">
            <v>fdア</v>
          </cell>
          <cell r="AK137"/>
          <cell r="AL137"/>
          <cell r="AM137"/>
          <cell r="AN137"/>
          <cell r="AO137"/>
          <cell r="AP137"/>
          <cell r="AQ137"/>
          <cell r="AR137"/>
          <cell r="AS137"/>
          <cell r="AT137"/>
        </row>
        <row r="138">
          <cell r="AJ138" t="str">
            <v>さ</v>
          </cell>
          <cell r="AK138"/>
          <cell r="AL138"/>
          <cell r="AM138"/>
          <cell r="AN138"/>
          <cell r="AO138"/>
          <cell r="AP138"/>
          <cell r="AQ138"/>
          <cell r="AR138"/>
          <cell r="AS138"/>
          <cell r="AT138"/>
        </row>
        <row r="139">
          <cell r="AJ139" t="str">
            <v>fdイ</v>
          </cell>
          <cell r="AK139"/>
          <cell r="AL139"/>
          <cell r="AM139"/>
          <cell r="AN139"/>
          <cell r="AO139"/>
          <cell r="AP139"/>
          <cell r="AQ139"/>
          <cell r="AR139"/>
          <cell r="AS139"/>
          <cell r="AT139"/>
        </row>
        <row r="140">
          <cell r="AJ140">
            <v>14</v>
          </cell>
          <cell r="AK140"/>
          <cell r="AL140"/>
          <cell r="AM140"/>
          <cell r="AN140"/>
          <cell r="AO140"/>
          <cell r="AP140"/>
          <cell r="AQ140"/>
          <cell r="AR140"/>
          <cell r="AS140"/>
          <cell r="AT140"/>
        </row>
        <row r="141">
          <cell r="AJ141" t="str">
            <v>fdウ</v>
          </cell>
          <cell r="AK141"/>
          <cell r="AL141"/>
          <cell r="AM141"/>
          <cell r="AN141"/>
          <cell r="AO141"/>
          <cell r="AP141"/>
          <cell r="AQ141"/>
          <cell r="AR141"/>
          <cell r="AS141"/>
          <cell r="AT141"/>
        </row>
        <row r="142">
          <cell r="AJ142" t="str">
            <v>ＦＤ③</v>
          </cell>
          <cell r="AK142"/>
          <cell r="AL142"/>
          <cell r="AM142"/>
          <cell r="AN142"/>
          <cell r="AO142"/>
          <cell r="AP142"/>
          <cell r="AQ142"/>
          <cell r="AR142"/>
          <cell r="AS142"/>
          <cell r="AT142"/>
        </row>
        <row r="143">
          <cell r="AJ143">
            <v>0</v>
          </cell>
          <cell r="AK143"/>
          <cell r="AL143"/>
          <cell r="AM143"/>
          <cell r="AN143"/>
          <cell r="AO143"/>
          <cell r="AP143"/>
          <cell r="AQ143"/>
          <cell r="AR143"/>
          <cell r="AS143"/>
          <cell r="AT143"/>
        </row>
      </sheetData>
      <sheetData sheetId="11" refreshError="1"/>
      <sheetData sheetId="12">
        <row r="6">
          <cell r="A6" t="str">
            <v>チーム番号</v>
          </cell>
          <cell r="B6" t="str">
            <v>参加チーム</v>
          </cell>
          <cell r="C6" t="str">
            <v>チーム名</v>
          </cell>
          <cell r="D6" t="str">
            <v>都道府県</v>
          </cell>
          <cell r="F6" t="str">
            <v>指定　　　　　ﾕﾆﾌｫｰﾑ</v>
          </cell>
        </row>
        <row r="7">
          <cell r="A7">
            <v>1</v>
          </cell>
          <cell r="B7" t="str">
            <v>水堀・沼宮内
ホッケースポーツ少年団</v>
          </cell>
          <cell r="C7" t="str">
            <v>水堀・沼宮内</v>
          </cell>
          <cell r="D7" t="str">
            <v>岩手県</v>
          </cell>
          <cell r="E7">
            <v>1</v>
          </cell>
        </row>
        <row r="8">
          <cell r="A8">
            <v>2</v>
          </cell>
          <cell r="B8" t="str">
            <v>日光ビクトリー
ホッケースポーツ少年団</v>
          </cell>
          <cell r="C8" t="str">
            <v>日光</v>
          </cell>
          <cell r="D8" t="str">
            <v>栃木県</v>
          </cell>
          <cell r="E8">
            <v>2</v>
          </cell>
        </row>
        <row r="9">
          <cell r="A9">
            <v>3</v>
          </cell>
          <cell r="B9" t="str">
            <v>フリーデン
ホッケースポーツ少年団</v>
          </cell>
          <cell r="C9" t="str">
            <v>フリーデン</v>
          </cell>
          <cell r="D9" t="str">
            <v>栃木県</v>
          </cell>
          <cell r="E9">
            <v>3</v>
          </cell>
        </row>
        <row r="10">
          <cell r="A10">
            <v>4</v>
          </cell>
          <cell r="B10" t="str">
            <v>はんのう
ホッケースポーツ少年団</v>
          </cell>
          <cell r="C10" t="str">
            <v>はんのう</v>
          </cell>
          <cell r="D10" t="str">
            <v>埼玉県</v>
          </cell>
          <cell r="E10">
            <v>4</v>
          </cell>
        </row>
        <row r="11">
          <cell r="A11">
            <v>5</v>
          </cell>
          <cell r="B11" t="str">
            <v>南アルプス
ホッケースポーツ少年団</v>
          </cell>
          <cell r="C11" t="str">
            <v>南アルプス</v>
          </cell>
          <cell r="D11" t="str">
            <v>山梨県</v>
          </cell>
          <cell r="E11">
            <v>5</v>
          </cell>
        </row>
        <row r="12">
          <cell r="A12">
            <v>6</v>
          </cell>
          <cell r="B12" t="str">
            <v>大谷
ホッケースポーツ少年団</v>
          </cell>
          <cell r="C12" t="str">
            <v>大谷</v>
          </cell>
          <cell r="D12" t="str">
            <v>富山県</v>
          </cell>
          <cell r="E12">
            <v>6</v>
          </cell>
        </row>
        <row r="13">
          <cell r="A13">
            <v>7</v>
          </cell>
          <cell r="B13" t="str">
            <v>石動
ホッケースポーツ少年団</v>
          </cell>
          <cell r="C13" t="str">
            <v>石動</v>
          </cell>
          <cell r="D13" t="str">
            <v>富山県</v>
          </cell>
          <cell r="E13">
            <v>7</v>
          </cell>
        </row>
        <row r="14">
          <cell r="A14">
            <v>8</v>
          </cell>
          <cell r="B14" t="str">
            <v>常磐・糸生
ホッケースポーツ少年団</v>
          </cell>
          <cell r="C14" t="str">
            <v>常磐・糸生</v>
          </cell>
          <cell r="D14" t="str">
            <v>福井県</v>
          </cell>
          <cell r="E14">
            <v>8</v>
          </cell>
        </row>
        <row r="15">
          <cell r="A15">
            <v>9</v>
          </cell>
          <cell r="B15" t="str">
            <v>朝日
ホッケースポーツ少年団</v>
          </cell>
          <cell r="C15" t="str">
            <v>朝日</v>
          </cell>
          <cell r="D15" t="str">
            <v>福井県</v>
          </cell>
          <cell r="E15">
            <v>9</v>
          </cell>
        </row>
        <row r="16">
          <cell r="A16">
            <v>10</v>
          </cell>
          <cell r="B16" t="str">
            <v>Echizen　HOMES²
スポーツ少年団</v>
          </cell>
          <cell r="C16" t="str">
            <v>Echizen</v>
          </cell>
          <cell r="D16" t="str">
            <v>福井県</v>
          </cell>
          <cell r="E16">
            <v>10</v>
          </cell>
        </row>
        <row r="17">
          <cell r="A17">
            <v>11</v>
          </cell>
          <cell r="B17" t="str">
            <v>各務原市
ホッケースポーツ少年団</v>
          </cell>
          <cell r="C17" t="str">
            <v>各務原</v>
          </cell>
          <cell r="D17" t="str">
            <v>岐阜県</v>
          </cell>
          <cell r="E17">
            <v>11</v>
          </cell>
        </row>
        <row r="18">
          <cell r="A18">
            <v>12</v>
          </cell>
          <cell r="B18" t="str">
            <v>彦根ワイルドキッズ若葉
スポーツ少年団</v>
          </cell>
          <cell r="C18" t="str">
            <v>彦根</v>
          </cell>
          <cell r="D18" t="str">
            <v>滋賀県</v>
          </cell>
          <cell r="E18">
            <v>12</v>
          </cell>
        </row>
        <row r="19">
          <cell r="A19">
            <v>13</v>
          </cell>
          <cell r="B19" t="str">
            <v>春照
ホッケースポーツ少年団</v>
          </cell>
          <cell r="C19" t="str">
            <v>春照</v>
          </cell>
          <cell r="D19" t="str">
            <v>滋賀県</v>
          </cell>
          <cell r="E19">
            <v>13</v>
          </cell>
        </row>
        <row r="20">
          <cell r="A20">
            <v>14</v>
          </cell>
          <cell r="B20" t="str">
            <v>丹波・瑞穂
ホッケースポーツ少年団</v>
          </cell>
          <cell r="C20" t="str">
            <v>丹波・瑞穂</v>
          </cell>
          <cell r="D20" t="str">
            <v>京都府</v>
          </cell>
          <cell r="E20">
            <v>14</v>
          </cell>
        </row>
        <row r="21">
          <cell r="A21">
            <v>15</v>
          </cell>
          <cell r="B21" t="str">
            <v>鳥取Ｊｒ
ホッケークラブスポーツ少年団</v>
          </cell>
          <cell r="C21" t="str">
            <v>鳥取</v>
          </cell>
          <cell r="D21" t="str">
            <v>鳥取県</v>
          </cell>
          <cell r="E21">
            <v>15</v>
          </cell>
        </row>
        <row r="22">
          <cell r="A22">
            <v>16</v>
          </cell>
          <cell r="B22" t="str">
            <v>横田小
ホッケースポーツ少年団</v>
          </cell>
          <cell r="C22" t="str">
            <v>横田</v>
          </cell>
          <cell r="D22" t="str">
            <v>島根県</v>
          </cell>
          <cell r="E22">
            <v>16</v>
          </cell>
        </row>
        <row r="23">
          <cell r="A23">
            <v>17</v>
          </cell>
          <cell r="B23" t="str">
            <v>鳥上
ホッケースポーツ少年団</v>
          </cell>
          <cell r="C23" t="str">
            <v>鳥上</v>
          </cell>
          <cell r="D23" t="str">
            <v>島根県</v>
          </cell>
          <cell r="E23">
            <v>17</v>
          </cell>
        </row>
        <row r="24">
          <cell r="A24">
            <v>18</v>
          </cell>
          <cell r="B24" t="str">
            <v>八川小学校
ホッケースポーツ少年団</v>
          </cell>
          <cell r="C24" t="str">
            <v>八川</v>
          </cell>
          <cell r="D24" t="str">
            <v>島根県</v>
          </cell>
          <cell r="E24">
            <v>18</v>
          </cell>
        </row>
        <row r="25">
          <cell r="A25">
            <v>19</v>
          </cell>
          <cell r="B25" t="str">
            <v>広島
ホッケースポーツ少年団</v>
          </cell>
          <cell r="C25" t="str">
            <v>広島</v>
          </cell>
          <cell r="D25" t="str">
            <v>広島県</v>
          </cell>
          <cell r="E25">
            <v>19</v>
          </cell>
        </row>
        <row r="26">
          <cell r="A26">
            <v>20</v>
          </cell>
          <cell r="B26" t="str">
            <v>伊万里少年
ホッケースポーツ少年団</v>
          </cell>
          <cell r="C26" t="str">
            <v>伊万里</v>
          </cell>
          <cell r="D26" t="str">
            <v>佐賀県</v>
          </cell>
          <cell r="E26">
            <v>20</v>
          </cell>
        </row>
        <row r="27">
          <cell r="A27">
            <v>21</v>
          </cell>
          <cell r="B27" t="str">
            <v>ＫＵＧＡ
ホッケースポーツ少年団</v>
          </cell>
          <cell r="C27" t="str">
            <v>ＫＵＧＡ</v>
          </cell>
          <cell r="D27" t="str">
            <v>山口県</v>
          </cell>
          <cell r="E27">
            <v>21</v>
          </cell>
        </row>
        <row r="28">
          <cell r="A28">
            <v>22</v>
          </cell>
          <cell r="E28">
            <v>22</v>
          </cell>
        </row>
        <row r="29">
          <cell r="A29">
            <v>23</v>
          </cell>
          <cell r="E29">
            <v>23</v>
          </cell>
        </row>
        <row r="30">
          <cell r="A30">
            <v>24</v>
          </cell>
          <cell r="E30">
            <v>24</v>
          </cell>
        </row>
        <row r="31">
          <cell r="A31">
            <v>25</v>
          </cell>
          <cell r="E31">
            <v>25</v>
          </cell>
        </row>
        <row r="32">
          <cell r="A32">
            <v>26</v>
          </cell>
          <cell r="E32">
            <v>26</v>
          </cell>
        </row>
        <row r="33">
          <cell r="A33">
            <v>27</v>
          </cell>
          <cell r="E33">
            <v>27</v>
          </cell>
        </row>
        <row r="34">
          <cell r="A34">
            <v>28</v>
          </cell>
          <cell r="B34" t="str">
            <v>え</v>
          </cell>
          <cell r="C34" t="str">
            <v>え</v>
          </cell>
          <cell r="E34">
            <v>28</v>
          </cell>
        </row>
        <row r="35">
          <cell r="B35">
            <v>22</v>
          </cell>
          <cell r="C35">
            <v>22</v>
          </cell>
          <cell r="D35">
            <v>21</v>
          </cell>
          <cell r="E35">
            <v>28</v>
          </cell>
        </row>
        <row r="36">
          <cell r="A36" t="str">
            <v>1w</v>
          </cell>
          <cell r="B36" t="str">
            <v>水堀・沼宮内
ホッケースポーツ少年団</v>
          </cell>
          <cell r="C36" t="str">
            <v>水堀・沼宮内</v>
          </cell>
          <cell r="D36" t="str">
            <v>岩手県</v>
          </cell>
          <cell r="E36" t="str">
            <v>1w</v>
          </cell>
        </row>
        <row r="37">
          <cell r="A37" t="str">
            <v>2w</v>
          </cell>
          <cell r="B37" t="str">
            <v>日光Ｂｅｒｒｙ’ｓ
ホッケースポーツ少年団</v>
          </cell>
          <cell r="C37" t="str">
            <v>日光</v>
          </cell>
          <cell r="D37" t="str">
            <v>栃木県</v>
          </cell>
          <cell r="E37" t="str">
            <v>2w</v>
          </cell>
        </row>
        <row r="38">
          <cell r="A38" t="str">
            <v>3w</v>
          </cell>
          <cell r="B38" t="str">
            <v>はんのう
ホッケースポーツ少年団</v>
          </cell>
          <cell r="C38" t="str">
            <v>はんのう</v>
          </cell>
          <cell r="D38" t="str">
            <v>埼玉県</v>
          </cell>
          <cell r="E38" t="str">
            <v>3w</v>
          </cell>
        </row>
        <row r="39">
          <cell r="A39" t="str">
            <v>4w</v>
          </cell>
          <cell r="B39" t="str">
            <v>南アルプス
ホッケースポーツ少年団</v>
          </cell>
          <cell r="C39" t="str">
            <v>南アルプス</v>
          </cell>
          <cell r="D39" t="str">
            <v>山梨県</v>
          </cell>
          <cell r="E39" t="str">
            <v>4w</v>
          </cell>
        </row>
        <row r="40">
          <cell r="A40" t="str">
            <v>5w</v>
          </cell>
          <cell r="B40" t="str">
            <v>大谷
ホッケースポーツ少年団</v>
          </cell>
          <cell r="C40" t="str">
            <v>大谷</v>
          </cell>
          <cell r="D40" t="str">
            <v>富山県</v>
          </cell>
          <cell r="E40" t="str">
            <v>5w</v>
          </cell>
        </row>
        <row r="41">
          <cell r="A41" t="str">
            <v>6w</v>
          </cell>
          <cell r="B41" t="str">
            <v>蟹谷
ホッケースポーツ少年団</v>
          </cell>
          <cell r="C41" t="str">
            <v>蟹谷</v>
          </cell>
          <cell r="D41" t="str">
            <v>富山県</v>
          </cell>
          <cell r="E41" t="str">
            <v>6w</v>
          </cell>
        </row>
        <row r="42">
          <cell r="A42" t="str">
            <v>7w</v>
          </cell>
          <cell r="B42" t="str">
            <v>石動・東部
ホッケースポーツ少年団</v>
          </cell>
          <cell r="C42" t="str">
            <v>石動・東部</v>
          </cell>
          <cell r="D42" t="str">
            <v>富山県</v>
          </cell>
          <cell r="E42" t="str">
            <v>7w</v>
          </cell>
        </row>
        <row r="43">
          <cell r="A43" t="str">
            <v>8w</v>
          </cell>
          <cell r="B43" t="str">
            <v>常磐
ホッケースポーツ少年団</v>
          </cell>
          <cell r="C43" t="str">
            <v>常磐</v>
          </cell>
          <cell r="D43" t="str">
            <v>福井県</v>
          </cell>
          <cell r="E43" t="str">
            <v>8w</v>
          </cell>
        </row>
        <row r="44">
          <cell r="A44" t="str">
            <v>9w</v>
          </cell>
          <cell r="B44" t="str">
            <v>糸生
ホッケースポーツ少年団</v>
          </cell>
          <cell r="C44" t="str">
            <v>糸生</v>
          </cell>
          <cell r="D44" t="str">
            <v>福井県</v>
          </cell>
          <cell r="E44" t="str">
            <v>9w</v>
          </cell>
        </row>
        <row r="45">
          <cell r="A45" t="str">
            <v>10w</v>
          </cell>
          <cell r="B45" t="str">
            <v>朝日ホッケースポーツ少年団</v>
          </cell>
          <cell r="C45" t="str">
            <v>朝日</v>
          </cell>
          <cell r="D45" t="str">
            <v>福井県</v>
          </cell>
          <cell r="E45" t="str">
            <v>10w</v>
          </cell>
        </row>
        <row r="46">
          <cell r="A46" t="str">
            <v>11w</v>
          </cell>
          <cell r="B46" t="str">
            <v>Echizen　HOMES²
スポーツ少年団</v>
          </cell>
          <cell r="C46" t="str">
            <v>Echizen</v>
          </cell>
          <cell r="D46" t="str">
            <v>福井県</v>
          </cell>
          <cell r="E46" t="str">
            <v>11w</v>
          </cell>
        </row>
        <row r="47">
          <cell r="A47" t="str">
            <v>12w</v>
          </cell>
          <cell r="B47" t="str">
            <v>春照
ホッケースポーツ少年団</v>
          </cell>
          <cell r="C47" t="str">
            <v>春照</v>
          </cell>
          <cell r="D47" t="str">
            <v>滋賀県</v>
          </cell>
          <cell r="E47" t="str">
            <v>12w</v>
          </cell>
        </row>
        <row r="48">
          <cell r="A48" t="str">
            <v>13w</v>
          </cell>
          <cell r="B48" t="str">
            <v>彦根ワイルドキッズ若葉
スポーツ少年団</v>
          </cell>
          <cell r="C48" t="str">
            <v>彦根</v>
          </cell>
          <cell r="D48" t="str">
            <v>滋賀県</v>
          </cell>
          <cell r="E48" t="str">
            <v>13w</v>
          </cell>
        </row>
        <row r="49">
          <cell r="A49" t="str">
            <v>14w</v>
          </cell>
          <cell r="B49" t="str">
            <v>丹波・瑞穂
ホッケースポーツ少年団</v>
          </cell>
          <cell r="C49" t="str">
            <v>丹波・瑞穂</v>
          </cell>
          <cell r="D49" t="str">
            <v>京都府</v>
          </cell>
          <cell r="E49" t="str">
            <v>14w</v>
          </cell>
        </row>
        <row r="50">
          <cell r="A50" t="str">
            <v>15w</v>
          </cell>
          <cell r="B50" t="str">
            <v>鳥取Ｊｒ
ホッケークラブスポーツ少年団</v>
          </cell>
          <cell r="C50" t="str">
            <v>鳥取</v>
          </cell>
          <cell r="D50" t="str">
            <v>鳥取県</v>
          </cell>
          <cell r="E50" t="str">
            <v>15w</v>
          </cell>
        </row>
        <row r="51">
          <cell r="A51" t="str">
            <v>16w</v>
          </cell>
          <cell r="B51" t="str">
            <v>横田小
ホッケースポーツ少年団</v>
          </cell>
          <cell r="C51" t="str">
            <v>横田</v>
          </cell>
          <cell r="D51" t="str">
            <v>島根県</v>
          </cell>
          <cell r="E51" t="str">
            <v>16w</v>
          </cell>
        </row>
        <row r="52">
          <cell r="A52" t="str">
            <v>17w</v>
          </cell>
          <cell r="B52" t="str">
            <v>八川小学校ホッケースポーツ少年団</v>
          </cell>
          <cell r="C52" t="str">
            <v>八川</v>
          </cell>
          <cell r="D52" t="str">
            <v>島根県</v>
          </cell>
          <cell r="E52" t="str">
            <v>17w</v>
          </cell>
        </row>
        <row r="53">
          <cell r="A53" t="str">
            <v>18w</v>
          </cell>
          <cell r="B53" t="str">
            <v>広島
ホッケースポーツ少年団</v>
          </cell>
          <cell r="C53" t="str">
            <v>広島</v>
          </cell>
          <cell r="D53" t="str">
            <v>広島県</v>
          </cell>
          <cell r="E53" t="str">
            <v>18w</v>
          </cell>
        </row>
        <row r="54">
          <cell r="A54" t="str">
            <v>19w</v>
          </cell>
          <cell r="B54" t="str">
            <v>ＫＵＧＡ
ホッケースポーツ少年団</v>
          </cell>
          <cell r="C54" t="str">
            <v>ＫＵＧＡ</v>
          </cell>
          <cell r="D54" t="str">
            <v>山口県</v>
          </cell>
          <cell r="E54" t="str">
            <v>19w</v>
          </cell>
        </row>
        <row r="55">
          <cell r="A55" t="str">
            <v>20w</v>
          </cell>
          <cell r="E55" t="str">
            <v>20w</v>
          </cell>
        </row>
        <row r="56">
          <cell r="A56" t="str">
            <v>21w</v>
          </cell>
          <cell r="E56" t="str">
            <v>21w</v>
          </cell>
        </row>
        <row r="57">
          <cell r="A57" t="str">
            <v>22w</v>
          </cell>
          <cell r="B57" t="str">
            <v>a</v>
          </cell>
          <cell r="C57" t="str">
            <v>a</v>
          </cell>
          <cell r="E57" t="str">
            <v>22w</v>
          </cell>
        </row>
        <row r="58">
          <cell r="A58" t="str">
            <v>23w</v>
          </cell>
          <cell r="B58" t="str">
            <v>b</v>
          </cell>
          <cell r="C58" t="str">
            <v>b</v>
          </cell>
          <cell r="E58" t="str">
            <v>23w</v>
          </cell>
        </row>
        <row r="59">
          <cell r="A59" t="str">
            <v>24w</v>
          </cell>
          <cell r="B59" t="str">
            <v>c</v>
          </cell>
          <cell r="C59" t="str">
            <v>c</v>
          </cell>
          <cell r="E59" t="str">
            <v>24w</v>
          </cell>
        </row>
        <row r="60">
          <cell r="B60">
            <v>22</v>
          </cell>
          <cell r="C60">
            <v>22</v>
          </cell>
          <cell r="D60">
            <v>19</v>
          </cell>
          <cell r="E60">
            <v>24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BG72"/>
  <sheetViews>
    <sheetView tabSelected="1" zoomScaleNormal="100" workbookViewId="0">
      <selection activeCell="AD5" sqref="AD5"/>
    </sheetView>
  </sheetViews>
  <sheetFormatPr defaultColWidth="8.88671875" defaultRowHeight="13.2" x14ac:dyDescent="0.2"/>
  <cols>
    <col min="1" max="69" width="2.44140625" style="86" customWidth="1"/>
    <col min="70" max="16384" width="8.88671875" style="86"/>
  </cols>
  <sheetData>
    <row r="1" spans="1:59" x14ac:dyDescent="0.2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5"/>
      <c r="AM1" s="225"/>
      <c r="AN1" s="225"/>
      <c r="AO1" s="225"/>
      <c r="AP1" s="225"/>
      <c r="AQ1" s="225"/>
      <c r="AR1" s="225"/>
      <c r="AS1" s="221"/>
      <c r="AT1" s="221"/>
      <c r="AU1" s="221"/>
      <c r="AV1" s="221"/>
      <c r="AW1" s="221"/>
    </row>
    <row r="2" spans="1:59" s="247" customFormat="1" ht="28.5" customHeight="1" x14ac:dyDescent="0.2">
      <c r="A2" s="246" t="s">
        <v>215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429"/>
      <c r="AM2" s="430"/>
      <c r="AN2" s="430"/>
      <c r="AO2" s="430"/>
      <c r="AP2" s="430"/>
      <c r="AQ2" s="430"/>
      <c r="AR2" s="429"/>
      <c r="AS2" s="246"/>
      <c r="AT2" s="246"/>
      <c r="AU2" s="246"/>
      <c r="AV2" s="246"/>
      <c r="AW2" s="246"/>
    </row>
    <row r="3" spans="1:59" x14ac:dyDescent="0.2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5"/>
      <c r="AM3" s="225"/>
      <c r="AN3" s="225"/>
      <c r="AO3" s="225"/>
      <c r="AP3" s="225"/>
      <c r="AQ3" s="225"/>
      <c r="AR3" s="225"/>
      <c r="AS3" s="221"/>
      <c r="AT3" s="221"/>
      <c r="AU3" s="221"/>
      <c r="AV3" s="221"/>
      <c r="AW3" s="221"/>
    </row>
    <row r="4" spans="1:59" x14ac:dyDescent="0.2">
      <c r="A4" s="428" t="s">
        <v>544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5"/>
      <c r="AM4" s="225"/>
      <c r="AN4" s="225"/>
      <c r="AO4" s="225"/>
      <c r="AP4" s="225"/>
      <c r="AQ4" s="225"/>
      <c r="AR4" s="225"/>
      <c r="AS4" s="221"/>
      <c r="AT4" s="221"/>
      <c r="AU4" s="221"/>
      <c r="AV4" s="221"/>
      <c r="AW4" s="221"/>
    </row>
    <row r="5" spans="1:59" x14ac:dyDescent="0.2">
      <c r="A5" s="428" t="s">
        <v>544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678">
        <v>15</v>
      </c>
      <c r="W5" s="678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5"/>
      <c r="AM5" s="225"/>
      <c r="AN5" s="225"/>
      <c r="AO5" s="225"/>
      <c r="AP5" s="225"/>
      <c r="AQ5" s="225"/>
      <c r="AR5" s="225"/>
      <c r="AS5" s="221"/>
      <c r="AT5" s="221"/>
      <c r="AU5" s="221"/>
      <c r="AV5" s="221"/>
      <c r="AW5" s="221"/>
      <c r="BE5" s="199"/>
    </row>
    <row r="6" spans="1:59" x14ac:dyDescent="0.2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678"/>
      <c r="W6" s="678"/>
      <c r="X6" s="221"/>
      <c r="Y6" s="225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BE6" s="199"/>
    </row>
    <row r="7" spans="1:59" ht="13.8" thickBot="1" x14ac:dyDescent="0.25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653"/>
      <c r="N7" s="653"/>
      <c r="O7" s="653"/>
      <c r="P7" s="653"/>
      <c r="Q7" s="653"/>
      <c r="R7" s="653"/>
      <c r="S7" s="653"/>
      <c r="T7" s="653"/>
      <c r="U7" s="653"/>
      <c r="V7" s="653"/>
      <c r="W7" s="653"/>
      <c r="X7" s="658"/>
      <c r="Y7" s="233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BE7" s="199"/>
    </row>
    <row r="8" spans="1:59" ht="13.8" thickTop="1" x14ac:dyDescent="0.2">
      <c r="A8" s="221"/>
      <c r="B8" s="221"/>
      <c r="C8" s="221"/>
      <c r="D8" s="221"/>
      <c r="E8" s="221"/>
      <c r="F8" s="221"/>
      <c r="G8" s="221"/>
      <c r="H8" s="221"/>
      <c r="I8" s="221"/>
      <c r="J8" s="678">
        <v>13</v>
      </c>
      <c r="K8" s="678"/>
      <c r="L8" s="65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681">
        <f>日程!E139</f>
        <v>5</v>
      </c>
      <c r="X8" s="684" t="str">
        <f>日程!F139&amp;日程!G139&amp;日程!H139</f>
        <v>2-0</v>
      </c>
      <c r="Y8" s="685"/>
      <c r="Z8" s="680">
        <f>日程!I139</f>
        <v>0</v>
      </c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665"/>
      <c r="AL8" s="678">
        <v>14</v>
      </c>
      <c r="AM8" s="678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BE8" s="199"/>
    </row>
    <row r="9" spans="1:59" x14ac:dyDescent="0.2">
      <c r="A9" s="221"/>
      <c r="B9" s="221"/>
      <c r="C9" s="221"/>
      <c r="D9" s="221"/>
      <c r="E9" s="221"/>
      <c r="F9" s="221"/>
      <c r="G9" s="221"/>
      <c r="H9" s="221"/>
      <c r="I9" s="221"/>
      <c r="J9" s="678"/>
      <c r="K9" s="678"/>
      <c r="L9" s="65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681"/>
      <c r="X9" s="684" t="str">
        <f>日程!F140&amp;日程!G140&amp;日程!H140</f>
        <v>3-0</v>
      </c>
      <c r="Y9" s="683"/>
      <c r="Z9" s="681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665"/>
      <c r="AL9" s="678"/>
      <c r="AM9" s="678"/>
      <c r="AN9" s="221"/>
      <c r="AO9" s="221"/>
      <c r="AP9" s="221"/>
      <c r="AQ9" s="221"/>
      <c r="AR9" s="221"/>
      <c r="AS9" s="221"/>
      <c r="AT9" s="221"/>
      <c r="AU9" s="221"/>
      <c r="AV9" s="221"/>
      <c r="AW9" s="221"/>
    </row>
    <row r="10" spans="1:59" ht="13.8" thickBot="1" x14ac:dyDescent="0.25">
      <c r="A10" s="221"/>
      <c r="B10" s="221"/>
      <c r="C10" s="221"/>
      <c r="D10" s="221"/>
      <c r="E10" s="221"/>
      <c r="F10" s="653"/>
      <c r="G10" s="653"/>
      <c r="H10" s="653"/>
      <c r="I10" s="653"/>
      <c r="J10" s="653"/>
      <c r="K10" s="653"/>
      <c r="L10" s="658"/>
      <c r="M10" s="233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33"/>
      <c r="AJ10" s="233"/>
      <c r="AK10" s="652"/>
      <c r="AL10" s="653"/>
      <c r="AM10" s="653"/>
      <c r="AN10" s="653"/>
      <c r="AO10" s="653"/>
      <c r="AP10" s="653"/>
      <c r="AQ10" s="653"/>
      <c r="AR10" s="221"/>
      <c r="AS10" s="221"/>
      <c r="AT10" s="221"/>
      <c r="AU10" s="221"/>
      <c r="AV10" s="221"/>
      <c r="AW10" s="221"/>
    </row>
    <row r="11" spans="1:59" ht="13.8" thickTop="1" x14ac:dyDescent="0.2">
      <c r="A11" s="221"/>
      <c r="B11" s="221"/>
      <c r="C11" s="678">
        <v>7</v>
      </c>
      <c r="D11" s="678"/>
      <c r="E11" s="235"/>
      <c r="F11" s="661"/>
      <c r="G11" s="225"/>
      <c r="H11" s="225"/>
      <c r="I11" s="225"/>
      <c r="J11" s="225"/>
      <c r="K11" s="681">
        <f>日程!U124</f>
        <v>0</v>
      </c>
      <c r="L11" s="684" t="str">
        <f>日程!V124&amp;A4&amp;日程!X124</f>
        <v>0‐0</v>
      </c>
      <c r="M11" s="685"/>
      <c r="N11" s="680">
        <f>日程!Y124</f>
        <v>0</v>
      </c>
      <c r="O11" s="228"/>
      <c r="P11" s="228"/>
      <c r="Q11" s="228"/>
      <c r="R11" s="228"/>
      <c r="S11" s="228"/>
      <c r="T11" s="661"/>
      <c r="U11" s="678">
        <v>8</v>
      </c>
      <c r="V11" s="678"/>
      <c r="W11" s="225"/>
      <c r="X11" s="225"/>
      <c r="Y11" s="225"/>
      <c r="Z11" s="221"/>
      <c r="AA11" s="678">
        <v>9</v>
      </c>
      <c r="AB11" s="678"/>
      <c r="AC11" s="664"/>
      <c r="AD11" s="228"/>
      <c r="AE11" s="228"/>
      <c r="AF11" s="228"/>
      <c r="AG11" s="228"/>
      <c r="AH11" s="228"/>
      <c r="AI11" s="680">
        <f>日程!AC124</f>
        <v>0</v>
      </c>
      <c r="AJ11" s="682" t="str">
        <f>日程!AD124&amp;A4&amp;日程!AF124</f>
        <v>0‐1</v>
      </c>
      <c r="AK11" s="683"/>
      <c r="AL11" s="684">
        <f>日程!AG124</f>
        <v>3</v>
      </c>
      <c r="AM11" s="225"/>
      <c r="AN11" s="225"/>
      <c r="AO11" s="225"/>
      <c r="AP11" s="225"/>
      <c r="AQ11" s="225"/>
      <c r="AR11" s="661"/>
      <c r="AS11" s="678">
        <v>10</v>
      </c>
      <c r="AT11" s="678"/>
      <c r="AU11" s="221"/>
      <c r="AV11" s="221"/>
      <c r="AW11" s="221"/>
    </row>
    <row r="12" spans="1:59" x14ac:dyDescent="0.2">
      <c r="A12" s="221"/>
      <c r="B12" s="221"/>
      <c r="C12" s="678"/>
      <c r="D12" s="678"/>
      <c r="E12" s="235"/>
      <c r="F12" s="661"/>
      <c r="G12" s="225"/>
      <c r="H12" s="225"/>
      <c r="I12" s="225"/>
      <c r="J12" s="225"/>
      <c r="K12" s="681"/>
      <c r="L12" s="684" t="str">
        <f>日程!V125&amp;A5&amp;日程!X125</f>
        <v>0‐0</v>
      </c>
      <c r="M12" s="683"/>
      <c r="N12" s="681"/>
      <c r="O12" s="225"/>
      <c r="P12" s="225"/>
      <c r="Q12" s="225"/>
      <c r="R12" s="225"/>
      <c r="S12" s="225"/>
      <c r="T12" s="661"/>
      <c r="U12" s="678"/>
      <c r="V12" s="678"/>
      <c r="W12" s="225"/>
      <c r="X12" s="225"/>
      <c r="Y12" s="225"/>
      <c r="Z12" s="221"/>
      <c r="AA12" s="678"/>
      <c r="AB12" s="678"/>
      <c r="AC12" s="664"/>
      <c r="AD12" s="225"/>
      <c r="AE12" s="225"/>
      <c r="AF12" s="225"/>
      <c r="AG12" s="225"/>
      <c r="AH12" s="225"/>
      <c r="AI12" s="681"/>
      <c r="AJ12" s="684" t="str">
        <f>日程!AD125&amp;A5&amp;日程!AF125</f>
        <v>0‐2</v>
      </c>
      <c r="AK12" s="683"/>
      <c r="AL12" s="684"/>
      <c r="AM12" s="225"/>
      <c r="AN12" s="225"/>
      <c r="AO12" s="225"/>
      <c r="AP12" s="225"/>
      <c r="AQ12" s="225"/>
      <c r="AR12" s="661"/>
      <c r="AS12" s="678"/>
      <c r="AT12" s="678"/>
      <c r="AU12" s="221"/>
      <c r="AV12" s="221"/>
      <c r="AW12" s="221"/>
    </row>
    <row r="13" spans="1:59" ht="13.8" thickBot="1" x14ac:dyDescent="0.25">
      <c r="A13" s="221"/>
      <c r="B13" s="221"/>
      <c r="C13" s="221"/>
      <c r="D13" s="221"/>
      <c r="E13" s="236"/>
      <c r="F13" s="652"/>
      <c r="G13" s="653"/>
      <c r="H13" s="653"/>
      <c r="I13" s="225"/>
      <c r="J13" s="225"/>
      <c r="K13" s="225"/>
      <c r="L13" s="225" t="str">
        <f>日程!V127&amp;日程!W127&amp;日程!X127</f>
        <v>2SO1</v>
      </c>
      <c r="M13" s="225"/>
      <c r="N13" s="225"/>
      <c r="O13" s="225"/>
      <c r="P13" s="225"/>
      <c r="Q13" s="225"/>
      <c r="R13" s="225"/>
      <c r="S13" s="225"/>
      <c r="T13" s="652"/>
      <c r="U13" s="653"/>
      <c r="V13" s="653"/>
      <c r="W13" s="221"/>
      <c r="X13" s="221"/>
      <c r="Y13" s="221"/>
      <c r="Z13" s="221"/>
      <c r="AA13" s="653"/>
      <c r="AB13" s="653"/>
      <c r="AC13" s="663"/>
      <c r="AD13" s="233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652"/>
      <c r="AS13" s="653"/>
      <c r="AT13" s="653"/>
      <c r="AU13" s="221"/>
      <c r="AV13" s="221"/>
      <c r="AW13" s="221"/>
    </row>
    <row r="14" spans="1:59" ht="13.8" thickTop="1" x14ac:dyDescent="0.2">
      <c r="A14" s="679"/>
      <c r="B14" s="221"/>
      <c r="C14" s="227"/>
      <c r="D14" s="680">
        <f>日程!E99</f>
        <v>1</v>
      </c>
      <c r="E14" s="682" t="str">
        <f>日程!F99&amp;A4&amp;日程!H99</f>
        <v>1‐0</v>
      </c>
      <c r="F14" s="683"/>
      <c r="G14" s="681">
        <f>日程!I99</f>
        <v>1</v>
      </c>
      <c r="H14" s="655"/>
      <c r="I14" s="221"/>
      <c r="J14" s="678">
        <v>1</v>
      </c>
      <c r="K14" s="678"/>
      <c r="L14" s="221"/>
      <c r="M14" s="221"/>
      <c r="N14" s="678">
        <v>2</v>
      </c>
      <c r="O14" s="678"/>
      <c r="P14" s="655"/>
      <c r="Q14" s="228"/>
      <c r="R14" s="680">
        <f>日程!M99</f>
        <v>2</v>
      </c>
      <c r="S14" s="682" t="str">
        <f>日程!N99&amp;A4&amp;日程!P99</f>
        <v>1‐2</v>
      </c>
      <c r="T14" s="683"/>
      <c r="U14" s="681">
        <f>日程!Q99</f>
        <v>2</v>
      </c>
      <c r="V14" s="655"/>
      <c r="W14" s="221"/>
      <c r="X14" s="230"/>
      <c r="Y14" s="230"/>
      <c r="Z14" s="221"/>
      <c r="AA14" s="661"/>
      <c r="AB14" s="681">
        <f>日程!U99</f>
        <v>1</v>
      </c>
      <c r="AC14" s="684" t="str">
        <f>日程!V99&amp;日程!W99&amp;日程!X99</f>
        <v>0-0</v>
      </c>
      <c r="AD14" s="685"/>
      <c r="AE14" s="680">
        <f>日程!I104</f>
        <v>0</v>
      </c>
      <c r="AF14" s="659"/>
      <c r="AG14" s="221"/>
      <c r="AH14" s="678">
        <v>3</v>
      </c>
      <c r="AI14" s="678"/>
      <c r="AJ14" s="221"/>
      <c r="AK14" s="221"/>
      <c r="AL14" s="678">
        <v>4</v>
      </c>
      <c r="AM14" s="678"/>
      <c r="AN14" s="655"/>
      <c r="AO14" s="228"/>
      <c r="AP14" s="680">
        <f>日程!AC99</f>
        <v>0</v>
      </c>
      <c r="AQ14" s="682" t="str">
        <f>日程!AD99&amp;日程!AE99&amp;日程!AF99</f>
        <v>0-4</v>
      </c>
      <c r="AR14" s="683"/>
      <c r="AS14" s="681">
        <f>日程!AG99</f>
        <v>4</v>
      </c>
      <c r="AT14" s="655"/>
      <c r="AU14" s="221"/>
      <c r="AV14" s="230"/>
      <c r="AW14" s="230"/>
      <c r="AY14" s="198"/>
      <c r="AZ14" s="198"/>
      <c r="BA14" s="87"/>
      <c r="BB14" s="87"/>
      <c r="BC14" s="87"/>
      <c r="BD14" s="87"/>
      <c r="BE14" s="87"/>
      <c r="BF14" s="87"/>
      <c r="BG14" s="87"/>
    </row>
    <row r="15" spans="1:59" x14ac:dyDescent="0.2">
      <c r="A15" s="679"/>
      <c r="B15" s="221"/>
      <c r="C15" s="231"/>
      <c r="D15" s="681"/>
      <c r="E15" s="684" t="str">
        <f>日程!F100&amp;A5&amp;日程!H100</f>
        <v>0‐1</v>
      </c>
      <c r="F15" s="683"/>
      <c r="G15" s="681"/>
      <c r="H15" s="655"/>
      <c r="I15" s="221"/>
      <c r="J15" s="678"/>
      <c r="K15" s="678"/>
      <c r="L15" s="221"/>
      <c r="M15" s="221"/>
      <c r="N15" s="678"/>
      <c r="O15" s="678"/>
      <c r="P15" s="655"/>
      <c r="Q15" s="225"/>
      <c r="R15" s="681"/>
      <c r="S15" s="684" t="str">
        <f>日程!N100&amp;A5&amp;日程!P100</f>
        <v>1‐0</v>
      </c>
      <c r="T15" s="683"/>
      <c r="U15" s="681"/>
      <c r="V15" s="655"/>
      <c r="W15" s="221"/>
      <c r="X15" s="230"/>
      <c r="Y15" s="230"/>
      <c r="Z15" s="221"/>
      <c r="AA15" s="661"/>
      <c r="AB15" s="681"/>
      <c r="AC15" s="684" t="str">
        <f>日程!V100&amp;日程!W100&amp;日程!X100</f>
        <v>1-0</v>
      </c>
      <c r="AD15" s="683"/>
      <c r="AE15" s="681"/>
      <c r="AF15" s="655"/>
      <c r="AG15" s="221"/>
      <c r="AH15" s="678"/>
      <c r="AI15" s="678"/>
      <c r="AJ15" s="221"/>
      <c r="AK15" s="221"/>
      <c r="AL15" s="678"/>
      <c r="AM15" s="678"/>
      <c r="AN15" s="655"/>
      <c r="AO15" s="225"/>
      <c r="AP15" s="681"/>
      <c r="AQ15" s="684" t="str">
        <f>日程!AD100&amp;日程!AE100&amp;日程!AF100</f>
        <v>0-0</v>
      </c>
      <c r="AR15" s="683"/>
      <c r="AS15" s="681"/>
      <c r="AT15" s="655"/>
      <c r="AU15" s="221"/>
      <c r="AV15" s="230"/>
      <c r="AW15" s="230"/>
      <c r="AZ15" s="87"/>
      <c r="BA15" s="87"/>
      <c r="BB15" s="87"/>
      <c r="BC15" s="87"/>
      <c r="BD15" s="87"/>
      <c r="BE15" s="87"/>
      <c r="BF15" s="87"/>
      <c r="BG15" s="87"/>
    </row>
    <row r="16" spans="1:59" ht="13.8" thickBot="1" x14ac:dyDescent="0.25">
      <c r="A16" s="221"/>
      <c r="B16" s="221"/>
      <c r="C16" s="231"/>
      <c r="D16" s="225"/>
      <c r="E16" s="225" t="str">
        <f>日程!F102&amp;日程!G102&amp;日程!H102</f>
        <v>1SO3</v>
      </c>
      <c r="F16" s="225"/>
      <c r="G16" s="653"/>
      <c r="H16" s="658"/>
      <c r="I16" s="221"/>
      <c r="J16" s="221"/>
      <c r="K16" s="221"/>
      <c r="L16" s="221"/>
      <c r="M16" s="221"/>
      <c r="N16" s="221"/>
      <c r="O16" s="653"/>
      <c r="P16" s="658"/>
      <c r="Q16" s="225"/>
      <c r="R16" s="225"/>
      <c r="S16" s="225" t="str">
        <f>日程!N102&amp;日程!O102&amp;日程!P102</f>
        <v>0SO2</v>
      </c>
      <c r="T16" s="225"/>
      <c r="U16" s="225"/>
      <c r="V16" s="655"/>
      <c r="W16" s="221"/>
      <c r="X16" s="221"/>
      <c r="Y16" s="221"/>
      <c r="Z16" s="221"/>
      <c r="AA16" s="661"/>
      <c r="AB16" s="225"/>
      <c r="AC16" s="225"/>
      <c r="AD16" s="225"/>
      <c r="AE16" s="653"/>
      <c r="AF16" s="658"/>
      <c r="AG16" s="221"/>
      <c r="AH16" s="221"/>
      <c r="AI16" s="221"/>
      <c r="AJ16" s="221"/>
      <c r="AK16" s="221"/>
      <c r="AL16" s="221"/>
      <c r="AM16" s="653"/>
      <c r="AN16" s="658"/>
      <c r="AO16" s="225"/>
      <c r="AP16" s="225"/>
      <c r="AQ16" s="225"/>
      <c r="AR16" s="225"/>
      <c r="AS16" s="225"/>
      <c r="AT16" s="655"/>
      <c r="AU16" s="221"/>
      <c r="AV16" s="221"/>
      <c r="AW16" s="221"/>
      <c r="BC16" s="88"/>
      <c r="BD16" s="88"/>
      <c r="BE16" s="88"/>
    </row>
    <row r="17" spans="1:59" ht="13.8" thickTop="1" x14ac:dyDescent="0.2">
      <c r="A17" s="225"/>
      <c r="B17" s="225"/>
      <c r="C17" s="231"/>
      <c r="D17" s="225"/>
      <c r="E17" s="225"/>
      <c r="F17" s="655"/>
      <c r="G17" s="681">
        <f>日程!E74</f>
        <v>2</v>
      </c>
      <c r="H17" s="684" t="str">
        <f>日程!F74&amp;日程!G74&amp;日程!H74</f>
        <v>0-0</v>
      </c>
      <c r="I17" s="685"/>
      <c r="J17" s="686">
        <f>日程!I74</f>
        <v>0</v>
      </c>
      <c r="K17" s="221"/>
      <c r="L17" s="221"/>
      <c r="M17" s="221"/>
      <c r="N17" s="655"/>
      <c r="O17" s="681">
        <f>日程!M74</f>
        <v>5</v>
      </c>
      <c r="P17" s="684" t="str">
        <f>日程!N74&amp;日程!O74&amp;日程!P74</f>
        <v>3-0</v>
      </c>
      <c r="Q17" s="685"/>
      <c r="R17" s="686">
        <f>日程!Q74</f>
        <v>0</v>
      </c>
      <c r="S17" s="221"/>
      <c r="T17" s="221"/>
      <c r="U17" s="221"/>
      <c r="V17" s="655"/>
      <c r="W17" s="225"/>
      <c r="X17" s="225"/>
      <c r="Y17" s="225"/>
      <c r="Z17" s="225"/>
      <c r="AA17" s="661"/>
      <c r="AB17" s="225"/>
      <c r="AC17" s="225"/>
      <c r="AD17" s="655"/>
      <c r="AE17" s="681">
        <f>日程!U74</f>
        <v>2</v>
      </c>
      <c r="AF17" s="684" t="str">
        <f>日程!V74&amp;日程!W74&amp;日程!X74</f>
        <v>0-0</v>
      </c>
      <c r="AG17" s="685"/>
      <c r="AH17" s="686">
        <f>日程!Y74</f>
        <v>0</v>
      </c>
      <c r="AI17" s="221"/>
      <c r="AJ17" s="221"/>
      <c r="AK17" s="221"/>
      <c r="AL17" s="221"/>
      <c r="AM17" s="698">
        <f>日程!AC74</f>
        <v>1</v>
      </c>
      <c r="AN17" s="684" t="str">
        <f>日程!AD74&amp;日程!AE74&amp;日程!AF74</f>
        <v>0-0</v>
      </c>
      <c r="AO17" s="685"/>
      <c r="AP17" s="686">
        <f>日程!AG74</f>
        <v>1</v>
      </c>
      <c r="AQ17" s="221"/>
      <c r="AR17" s="221"/>
      <c r="AS17" s="221"/>
      <c r="AT17" s="655"/>
      <c r="AU17" s="225"/>
      <c r="AV17" s="225"/>
      <c r="AW17" s="225"/>
      <c r="BB17" s="88"/>
      <c r="BC17" s="88"/>
      <c r="BD17" s="88"/>
      <c r="BE17" s="88"/>
    </row>
    <row r="18" spans="1:59" x14ac:dyDescent="0.2">
      <c r="A18" s="225"/>
      <c r="B18" s="225"/>
      <c r="C18" s="231"/>
      <c r="D18" s="225"/>
      <c r="E18" s="225"/>
      <c r="F18" s="655"/>
      <c r="G18" s="681"/>
      <c r="H18" s="684" t="str">
        <f>日程!F75&amp;日程!G75&amp;日程!H75</f>
        <v>2-0</v>
      </c>
      <c r="I18" s="683"/>
      <c r="J18" s="687"/>
      <c r="K18" s="221"/>
      <c r="L18" s="221"/>
      <c r="M18" s="221"/>
      <c r="N18" s="655"/>
      <c r="O18" s="681"/>
      <c r="P18" s="684" t="str">
        <f>日程!N75&amp;日程!O75&amp;日程!P75</f>
        <v>2-0</v>
      </c>
      <c r="Q18" s="683"/>
      <c r="R18" s="687"/>
      <c r="S18" s="221"/>
      <c r="T18" s="221"/>
      <c r="U18" s="221"/>
      <c r="V18" s="655"/>
      <c r="W18" s="225"/>
      <c r="X18" s="225"/>
      <c r="Y18" s="225"/>
      <c r="Z18" s="225"/>
      <c r="AA18" s="661"/>
      <c r="AB18" s="225"/>
      <c r="AC18" s="225"/>
      <c r="AD18" s="655"/>
      <c r="AE18" s="681"/>
      <c r="AF18" s="684" t="str">
        <f>日程!V75&amp;日程!W75&amp;日程!X75</f>
        <v>2-0</v>
      </c>
      <c r="AG18" s="683"/>
      <c r="AH18" s="687"/>
      <c r="AI18" s="221"/>
      <c r="AJ18" s="221"/>
      <c r="AK18" s="221"/>
      <c r="AL18" s="221"/>
      <c r="AM18" s="698"/>
      <c r="AN18" s="684" t="str">
        <f>日程!AD75&amp;日程!AE75&amp;日程!AF75</f>
        <v>1-1</v>
      </c>
      <c r="AO18" s="683"/>
      <c r="AP18" s="687"/>
      <c r="AQ18" s="221"/>
      <c r="AR18" s="221"/>
      <c r="AS18" s="221"/>
      <c r="AT18" s="655"/>
      <c r="AU18" s="225"/>
      <c r="AV18" s="225"/>
      <c r="AW18" s="225"/>
      <c r="BB18" s="88"/>
      <c r="BC18" s="88"/>
      <c r="BD18" s="88"/>
      <c r="BE18" s="88"/>
    </row>
    <row r="19" spans="1:59" x14ac:dyDescent="0.2">
      <c r="A19" s="225"/>
      <c r="B19" s="225"/>
      <c r="C19" s="231"/>
      <c r="D19" s="225"/>
      <c r="E19" s="225"/>
      <c r="F19" s="651"/>
      <c r="G19" s="225"/>
      <c r="H19" s="225"/>
      <c r="I19" s="225"/>
      <c r="J19" s="232"/>
      <c r="K19" s="221"/>
      <c r="L19" s="221"/>
      <c r="M19" s="221"/>
      <c r="N19" s="651"/>
      <c r="O19" s="225"/>
      <c r="P19" s="225"/>
      <c r="Q19" s="225"/>
      <c r="R19" s="232"/>
      <c r="S19" s="221"/>
      <c r="T19" s="221"/>
      <c r="U19" s="221"/>
      <c r="V19" s="651"/>
      <c r="W19" s="225"/>
      <c r="X19" s="225"/>
      <c r="Y19" s="225"/>
      <c r="Z19" s="225"/>
      <c r="AA19" s="662"/>
      <c r="AB19" s="225"/>
      <c r="AC19" s="225"/>
      <c r="AD19" s="651"/>
      <c r="AE19" s="225"/>
      <c r="AF19" s="225"/>
      <c r="AG19" s="225"/>
      <c r="AH19" s="232"/>
      <c r="AI19" s="221"/>
      <c r="AJ19" s="221"/>
      <c r="AK19" s="221"/>
      <c r="AL19" s="221"/>
      <c r="AM19" s="657">
        <v>3</v>
      </c>
      <c r="AN19" s="225" t="str">
        <f>日程!AD77&amp;日程!AE77&amp;日程!AF77</f>
        <v>3SO2</v>
      </c>
      <c r="AO19" s="225"/>
      <c r="AP19" s="649">
        <v>2</v>
      </c>
      <c r="AQ19" s="221"/>
      <c r="AR19" s="221"/>
      <c r="AS19" s="221"/>
      <c r="AT19" s="651"/>
      <c r="AU19" s="225"/>
      <c r="AV19" s="225"/>
      <c r="AW19" s="225"/>
      <c r="AY19" s="88"/>
      <c r="AZ19" s="88"/>
      <c r="BC19" s="88"/>
      <c r="BD19" s="88"/>
      <c r="BE19" s="88"/>
    </row>
    <row r="20" spans="1:59" x14ac:dyDescent="0.2">
      <c r="A20" s="237"/>
      <c r="B20" s="669" t="s">
        <v>216</v>
      </c>
      <c r="C20" s="670"/>
      <c r="D20" s="237"/>
      <c r="E20" s="237"/>
      <c r="F20" s="669" t="s">
        <v>217</v>
      </c>
      <c r="G20" s="670"/>
      <c r="H20" s="238"/>
      <c r="I20" s="221"/>
      <c r="J20" s="669" t="s">
        <v>218</v>
      </c>
      <c r="K20" s="670"/>
      <c r="L20" s="238"/>
      <c r="M20" s="221"/>
      <c r="N20" s="677" t="s">
        <v>219</v>
      </c>
      <c r="O20" s="670"/>
      <c r="P20" s="238"/>
      <c r="Q20" s="221"/>
      <c r="R20" s="669" t="s">
        <v>220</v>
      </c>
      <c r="S20" s="670"/>
      <c r="T20" s="238"/>
      <c r="U20" s="221"/>
      <c r="V20" s="669" t="s">
        <v>221</v>
      </c>
      <c r="W20" s="670"/>
      <c r="X20" s="237"/>
      <c r="Y20" s="237"/>
      <c r="Z20" s="669" t="s">
        <v>222</v>
      </c>
      <c r="AA20" s="670"/>
      <c r="AB20" s="237"/>
      <c r="AC20" s="237"/>
      <c r="AD20" s="669" t="s">
        <v>223</v>
      </c>
      <c r="AE20" s="670"/>
      <c r="AF20" s="238"/>
      <c r="AG20" s="221"/>
      <c r="AH20" s="669" t="s">
        <v>224</v>
      </c>
      <c r="AI20" s="670"/>
      <c r="AJ20" s="238"/>
      <c r="AK20" s="221"/>
      <c r="AL20" s="669" t="s">
        <v>225</v>
      </c>
      <c r="AM20" s="670"/>
      <c r="AN20" s="238"/>
      <c r="AO20" s="221"/>
      <c r="AP20" s="669" t="s">
        <v>226</v>
      </c>
      <c r="AQ20" s="670"/>
      <c r="AR20" s="238"/>
      <c r="AS20" s="221"/>
      <c r="AT20" s="669" t="s">
        <v>227</v>
      </c>
      <c r="AU20" s="670"/>
      <c r="AV20" s="237"/>
      <c r="AW20" s="237"/>
      <c r="AY20" s="88"/>
      <c r="AZ20" s="88"/>
    </row>
    <row r="21" spans="1:59" ht="13.5" customHeight="1" x14ac:dyDescent="0.2">
      <c r="A21" s="239"/>
      <c r="B21" s="667" t="str">
        <f>Gリーグ!AL6</f>
        <v>朝日</v>
      </c>
      <c r="C21" s="668"/>
      <c r="D21" s="238"/>
      <c r="E21" s="238"/>
      <c r="F21" s="671" t="str">
        <f>Gリーグ!AL63</f>
        <v>春照</v>
      </c>
      <c r="G21" s="672"/>
      <c r="H21" s="238"/>
      <c r="I21" s="281"/>
      <c r="J21" s="667" t="str">
        <f>Gリーグ!AL37</f>
        <v>大谷</v>
      </c>
      <c r="K21" s="668"/>
      <c r="L21" s="238"/>
      <c r="M21" s="281"/>
      <c r="N21" s="667" t="str">
        <f>Gリーグ!AL52</f>
        <v>常磐・糸生</v>
      </c>
      <c r="O21" s="668"/>
      <c r="P21" s="238"/>
      <c r="Q21" s="281"/>
      <c r="R21" s="667" t="str">
        <f>Gリーグ!AL76</f>
        <v>石動</v>
      </c>
      <c r="S21" s="668"/>
      <c r="T21" s="238"/>
      <c r="U21" s="281"/>
      <c r="V21" s="667" t="str">
        <f>Gリーグ!AL21</f>
        <v>日光</v>
      </c>
      <c r="W21" s="668"/>
      <c r="X21" s="238"/>
      <c r="Y21" s="238"/>
      <c r="Z21" s="667" t="str">
        <f>Gリーグ!AL36</f>
        <v>鳥取</v>
      </c>
      <c r="AA21" s="668"/>
      <c r="AB21" s="238"/>
      <c r="AC21" s="238"/>
      <c r="AD21" s="667" t="str">
        <f>Gリーグ!AL7</f>
        <v>丹波・瑞穂</v>
      </c>
      <c r="AE21" s="668"/>
      <c r="AF21" s="238"/>
      <c r="AG21" s="281"/>
      <c r="AH21" s="667" t="str">
        <f>Gリーグ!AL64</f>
        <v>八川</v>
      </c>
      <c r="AI21" s="668"/>
      <c r="AJ21" s="238"/>
      <c r="AK21" s="281"/>
      <c r="AL21" s="667" t="str">
        <f>Gリーグ!AL22</f>
        <v>ＫＵＧＡ</v>
      </c>
      <c r="AM21" s="668"/>
      <c r="AN21" s="238"/>
      <c r="AO21" s="281"/>
      <c r="AP21" s="667" t="str">
        <f>Gリーグ!AL75</f>
        <v>水堀・沼宮内</v>
      </c>
      <c r="AQ21" s="668"/>
      <c r="AR21" s="238"/>
      <c r="AS21" s="281"/>
      <c r="AT21" s="667" t="str">
        <f>Gリーグ!AL51</f>
        <v>鳥上</v>
      </c>
      <c r="AU21" s="668"/>
      <c r="AV21" s="239"/>
      <c r="AW21" s="239"/>
    </row>
    <row r="22" spans="1:59" s="91" customFormat="1" ht="20.25" customHeight="1" x14ac:dyDescent="0.2">
      <c r="A22" s="239"/>
      <c r="B22" s="667"/>
      <c r="C22" s="668"/>
      <c r="D22" s="238"/>
      <c r="E22" s="238"/>
      <c r="F22" s="673"/>
      <c r="G22" s="674"/>
      <c r="H22" s="238"/>
      <c r="I22" s="281"/>
      <c r="J22" s="667"/>
      <c r="K22" s="668"/>
      <c r="L22" s="238"/>
      <c r="M22" s="281"/>
      <c r="N22" s="667"/>
      <c r="O22" s="668"/>
      <c r="P22" s="238"/>
      <c r="Q22" s="281"/>
      <c r="R22" s="667"/>
      <c r="S22" s="668"/>
      <c r="T22" s="238"/>
      <c r="U22" s="281"/>
      <c r="V22" s="667"/>
      <c r="W22" s="668"/>
      <c r="X22" s="238"/>
      <c r="Y22" s="238"/>
      <c r="Z22" s="667"/>
      <c r="AA22" s="668"/>
      <c r="AB22" s="238"/>
      <c r="AC22" s="238"/>
      <c r="AD22" s="667"/>
      <c r="AE22" s="668"/>
      <c r="AF22" s="238"/>
      <c r="AG22" s="281"/>
      <c r="AH22" s="667"/>
      <c r="AI22" s="668"/>
      <c r="AJ22" s="238"/>
      <c r="AK22" s="281"/>
      <c r="AL22" s="667"/>
      <c r="AM22" s="668"/>
      <c r="AN22" s="238"/>
      <c r="AO22" s="281"/>
      <c r="AP22" s="667"/>
      <c r="AQ22" s="668"/>
      <c r="AR22" s="238"/>
      <c r="AS22" s="281"/>
      <c r="AT22" s="667"/>
      <c r="AU22" s="668"/>
      <c r="AV22" s="239"/>
      <c r="AW22" s="239"/>
      <c r="AX22" s="89"/>
      <c r="AY22" s="89"/>
      <c r="AZ22" s="89"/>
      <c r="BA22" s="89"/>
      <c r="BB22" s="89"/>
      <c r="BC22" s="90"/>
      <c r="BD22" s="90"/>
      <c r="BE22" s="89"/>
      <c r="BF22" s="89"/>
      <c r="BG22" s="90"/>
    </row>
    <row r="23" spans="1:59" ht="16.5" customHeight="1" x14ac:dyDescent="0.2">
      <c r="A23" s="239"/>
      <c r="B23" s="667"/>
      <c r="C23" s="668"/>
      <c r="D23" s="238"/>
      <c r="E23" s="238"/>
      <c r="F23" s="673"/>
      <c r="G23" s="674"/>
      <c r="H23" s="238"/>
      <c r="I23" s="281"/>
      <c r="J23" s="667"/>
      <c r="K23" s="668"/>
      <c r="L23" s="238"/>
      <c r="M23" s="281"/>
      <c r="N23" s="667"/>
      <c r="O23" s="668"/>
      <c r="P23" s="238"/>
      <c r="Q23" s="281"/>
      <c r="R23" s="667"/>
      <c r="S23" s="668"/>
      <c r="T23" s="238"/>
      <c r="U23" s="281"/>
      <c r="V23" s="667"/>
      <c r="W23" s="668"/>
      <c r="X23" s="238"/>
      <c r="Y23" s="238"/>
      <c r="Z23" s="667"/>
      <c r="AA23" s="668"/>
      <c r="AB23" s="238"/>
      <c r="AC23" s="238"/>
      <c r="AD23" s="667"/>
      <c r="AE23" s="668"/>
      <c r="AF23" s="238"/>
      <c r="AG23" s="281"/>
      <c r="AH23" s="667"/>
      <c r="AI23" s="668"/>
      <c r="AJ23" s="238"/>
      <c r="AK23" s="281"/>
      <c r="AL23" s="667"/>
      <c r="AM23" s="668"/>
      <c r="AN23" s="238"/>
      <c r="AO23" s="281"/>
      <c r="AP23" s="667"/>
      <c r="AQ23" s="668"/>
      <c r="AR23" s="238"/>
      <c r="AS23" s="281"/>
      <c r="AT23" s="667"/>
      <c r="AU23" s="668"/>
      <c r="AV23" s="239"/>
      <c r="AW23" s="239"/>
      <c r="AX23" s="223"/>
      <c r="AY23" s="223"/>
      <c r="AZ23" s="88"/>
      <c r="BA23" s="223"/>
      <c r="BB23" s="223"/>
      <c r="BC23" s="212"/>
      <c r="BD23" s="212"/>
      <c r="BE23" s="223"/>
      <c r="BF23" s="223"/>
      <c r="BG23" s="212"/>
    </row>
    <row r="24" spans="1:59" ht="16.5" customHeight="1" x14ac:dyDescent="0.2">
      <c r="A24" s="239"/>
      <c r="B24" s="667"/>
      <c r="C24" s="668"/>
      <c r="D24" s="238"/>
      <c r="E24" s="238"/>
      <c r="F24" s="673"/>
      <c r="G24" s="674"/>
      <c r="H24" s="238"/>
      <c r="I24" s="281"/>
      <c r="J24" s="667"/>
      <c r="K24" s="668"/>
      <c r="L24" s="238"/>
      <c r="M24" s="281"/>
      <c r="N24" s="667"/>
      <c r="O24" s="668"/>
      <c r="P24" s="238"/>
      <c r="Q24" s="281"/>
      <c r="R24" s="667"/>
      <c r="S24" s="668"/>
      <c r="T24" s="238"/>
      <c r="U24" s="281"/>
      <c r="V24" s="667"/>
      <c r="W24" s="668"/>
      <c r="X24" s="238"/>
      <c r="Y24" s="238"/>
      <c r="Z24" s="667"/>
      <c r="AA24" s="668"/>
      <c r="AB24" s="238"/>
      <c r="AC24" s="238"/>
      <c r="AD24" s="667"/>
      <c r="AE24" s="668"/>
      <c r="AF24" s="238"/>
      <c r="AG24" s="281"/>
      <c r="AH24" s="667"/>
      <c r="AI24" s="668"/>
      <c r="AJ24" s="238"/>
      <c r="AK24" s="281"/>
      <c r="AL24" s="667"/>
      <c r="AM24" s="668"/>
      <c r="AN24" s="238"/>
      <c r="AO24" s="281"/>
      <c r="AP24" s="667"/>
      <c r="AQ24" s="668"/>
      <c r="AR24" s="238"/>
      <c r="AS24" s="281"/>
      <c r="AT24" s="667"/>
      <c r="AU24" s="668"/>
      <c r="AV24" s="239"/>
      <c r="AW24" s="239"/>
      <c r="AX24" s="223"/>
      <c r="AY24" s="223"/>
      <c r="AZ24" s="88"/>
      <c r="BA24" s="223"/>
      <c r="BB24" s="223"/>
      <c r="BC24" s="212"/>
      <c r="BD24" s="212"/>
      <c r="BE24" s="223"/>
      <c r="BF24" s="223"/>
      <c r="BG24" s="212"/>
    </row>
    <row r="25" spans="1:59" ht="16.5" customHeight="1" x14ac:dyDescent="0.2">
      <c r="A25" s="239"/>
      <c r="B25" s="667"/>
      <c r="C25" s="668"/>
      <c r="D25" s="238"/>
      <c r="E25" s="238"/>
      <c r="F25" s="675"/>
      <c r="G25" s="676"/>
      <c r="H25" s="282"/>
      <c r="I25" s="281"/>
      <c r="J25" s="667"/>
      <c r="K25" s="668"/>
      <c r="L25" s="238"/>
      <c r="M25" s="281"/>
      <c r="N25" s="667"/>
      <c r="O25" s="668"/>
      <c r="P25" s="238"/>
      <c r="Q25" s="283"/>
      <c r="R25" s="667"/>
      <c r="S25" s="668"/>
      <c r="T25" s="238"/>
      <c r="U25" s="281"/>
      <c r="V25" s="667"/>
      <c r="W25" s="668"/>
      <c r="X25" s="238"/>
      <c r="Y25" s="238"/>
      <c r="Z25" s="667"/>
      <c r="AA25" s="668"/>
      <c r="AB25" s="238"/>
      <c r="AC25" s="238"/>
      <c r="AD25" s="667"/>
      <c r="AE25" s="668"/>
      <c r="AF25" s="282"/>
      <c r="AG25" s="281"/>
      <c r="AH25" s="667"/>
      <c r="AI25" s="668"/>
      <c r="AJ25" s="238"/>
      <c r="AK25" s="281"/>
      <c r="AL25" s="667"/>
      <c r="AM25" s="668"/>
      <c r="AN25" s="238"/>
      <c r="AO25" s="283"/>
      <c r="AP25" s="667"/>
      <c r="AQ25" s="668"/>
      <c r="AR25" s="238"/>
      <c r="AS25" s="281"/>
      <c r="AT25" s="667"/>
      <c r="AU25" s="668"/>
      <c r="AV25" s="239"/>
      <c r="AW25" s="239"/>
      <c r="AX25" s="223"/>
      <c r="AY25" s="223"/>
      <c r="AZ25" s="88"/>
      <c r="BA25" s="223"/>
      <c r="BB25" s="223"/>
      <c r="BC25" s="212"/>
      <c r="BD25" s="212"/>
      <c r="BE25" s="223"/>
      <c r="BF25" s="223"/>
      <c r="BG25" s="212"/>
    </row>
    <row r="26" spans="1:59" ht="16.5" customHeight="1" x14ac:dyDescent="0.2">
      <c r="A26" s="221"/>
      <c r="B26" s="408"/>
      <c r="C26" s="408"/>
      <c r="D26" s="221"/>
      <c r="E26" s="225"/>
      <c r="F26" s="225"/>
      <c r="G26" s="239"/>
      <c r="H26" s="239"/>
      <c r="I26" s="225"/>
      <c r="J26" s="408"/>
      <c r="K26" s="408"/>
      <c r="L26" s="251"/>
      <c r="M26" s="225"/>
      <c r="N26" s="408"/>
      <c r="O26" s="408"/>
      <c r="P26" s="225"/>
      <c r="Q26" s="239"/>
      <c r="R26" s="239"/>
      <c r="S26" s="225"/>
      <c r="T26" s="225"/>
      <c r="U26" s="225"/>
      <c r="V26" s="408"/>
      <c r="W26" s="408"/>
      <c r="X26" s="221"/>
      <c r="Y26" s="221"/>
      <c r="Z26" s="408"/>
      <c r="AA26" s="408"/>
      <c r="AB26" s="221"/>
      <c r="AC26" s="221"/>
      <c r="AD26" s="221"/>
      <c r="AE26" s="239"/>
      <c r="AF26" s="239"/>
      <c r="AG26" s="221"/>
      <c r="AH26" s="408"/>
      <c r="AI26" s="408"/>
      <c r="AJ26" s="251"/>
      <c r="AK26" s="221"/>
      <c r="AL26" s="408"/>
      <c r="AM26" s="408"/>
      <c r="AN26" s="221"/>
      <c r="AO26" s="239"/>
      <c r="AP26" s="239"/>
      <c r="AQ26" s="221"/>
      <c r="AR26" s="221"/>
      <c r="AS26" s="221"/>
      <c r="AT26" s="408"/>
      <c r="AU26" s="408"/>
      <c r="AV26" s="221"/>
      <c r="AW26" s="221"/>
      <c r="AX26" s="223"/>
      <c r="AY26" s="223"/>
      <c r="AZ26" s="88"/>
      <c r="BA26" s="223"/>
      <c r="BB26" s="223"/>
      <c r="BC26" s="212"/>
      <c r="BD26" s="212"/>
      <c r="BE26" s="223"/>
      <c r="BF26" s="223"/>
      <c r="BG26" s="212"/>
    </row>
    <row r="27" spans="1:59" ht="16.5" customHeight="1" x14ac:dyDescent="0.2">
      <c r="A27" s="221"/>
      <c r="B27" s="221"/>
      <c r="C27" s="221"/>
      <c r="D27" s="221"/>
      <c r="E27" s="231"/>
      <c r="F27" s="225"/>
      <c r="G27" s="225"/>
      <c r="H27" s="225"/>
      <c r="I27" s="231"/>
      <c r="J27" s="225"/>
      <c r="K27" s="225"/>
      <c r="L27" s="225"/>
      <c r="M27" s="225"/>
      <c r="N27" s="225"/>
      <c r="O27" s="225"/>
      <c r="P27" s="232"/>
      <c r="Q27" s="225"/>
      <c r="R27" s="225"/>
      <c r="S27" s="225"/>
      <c r="T27" s="232"/>
      <c r="U27" s="221"/>
      <c r="V27" s="221"/>
      <c r="W27" s="221"/>
      <c r="X27" s="221"/>
      <c r="Y27" s="221"/>
      <c r="Z27" s="221"/>
      <c r="AA27" s="221"/>
      <c r="AB27" s="221"/>
      <c r="AC27" s="231"/>
      <c r="AD27" s="225"/>
      <c r="AE27" s="225"/>
      <c r="AF27" s="225"/>
      <c r="AG27" s="231"/>
      <c r="AH27" s="225"/>
      <c r="AI27" s="225"/>
      <c r="AJ27" s="225"/>
      <c r="AK27" s="225"/>
      <c r="AL27" s="225"/>
      <c r="AM27" s="225"/>
      <c r="AN27" s="232"/>
      <c r="AO27" s="225"/>
      <c r="AP27" s="225"/>
      <c r="AQ27" s="225"/>
      <c r="AR27" s="232"/>
      <c r="AS27" s="221"/>
      <c r="AT27" s="221"/>
      <c r="AU27" s="221"/>
      <c r="AV27" s="221"/>
      <c r="AW27" s="221"/>
      <c r="AX27" s="223"/>
      <c r="AY27" s="223"/>
      <c r="AZ27" s="88"/>
      <c r="BA27" s="223"/>
      <c r="BB27" s="223"/>
      <c r="BC27" s="212"/>
      <c r="BD27" s="212"/>
      <c r="BE27" s="223"/>
      <c r="BF27" s="223"/>
      <c r="BG27" s="212"/>
    </row>
    <row r="28" spans="1:59" x14ac:dyDescent="0.2">
      <c r="A28" s="221"/>
      <c r="B28" s="221"/>
      <c r="C28" s="221"/>
      <c r="D28" s="221"/>
      <c r="E28" s="231"/>
      <c r="F28" s="225"/>
      <c r="G28" s="225"/>
      <c r="H28" s="225"/>
      <c r="I28" s="231"/>
      <c r="J28" s="225"/>
      <c r="K28" s="681">
        <f>日程!M89</f>
        <v>1</v>
      </c>
      <c r="L28" s="681" t="str">
        <f>日程!N89&amp;A45&amp;日程!P89</f>
        <v>1‐0</v>
      </c>
      <c r="M28" s="681"/>
      <c r="N28" s="681">
        <f>日程!Q89</f>
        <v>0</v>
      </c>
      <c r="O28" s="225"/>
      <c r="P28" s="232"/>
      <c r="Q28" s="225"/>
      <c r="R28" s="225"/>
      <c r="S28" s="225"/>
      <c r="T28" s="232"/>
      <c r="U28" s="221"/>
      <c r="V28" s="221"/>
      <c r="W28" s="221"/>
      <c r="X28" s="221"/>
      <c r="Y28" s="221"/>
      <c r="Z28" s="221"/>
      <c r="AA28" s="221"/>
      <c r="AB28" s="221"/>
      <c r="AC28" s="231"/>
      <c r="AD28" s="225"/>
      <c r="AE28" s="225"/>
      <c r="AF28" s="225"/>
      <c r="AG28" s="231"/>
      <c r="AH28" s="225"/>
      <c r="AI28" s="699">
        <f>日程!U89</f>
        <v>0</v>
      </c>
      <c r="AJ28" s="681" t="str">
        <f>日程!V89&amp;A45&amp;日程!X89</f>
        <v>0‐0</v>
      </c>
      <c r="AK28" s="681"/>
      <c r="AL28" s="681">
        <f>日程!Y89</f>
        <v>1</v>
      </c>
      <c r="AM28" s="225"/>
      <c r="AN28" s="232"/>
      <c r="AO28" s="225"/>
      <c r="AP28" s="225"/>
      <c r="AQ28" s="225"/>
      <c r="AR28" s="232"/>
      <c r="AS28" s="221"/>
      <c r="AT28" s="221"/>
      <c r="AU28" s="221"/>
      <c r="AV28" s="221"/>
      <c r="AW28" s="221"/>
      <c r="AX28" s="88"/>
      <c r="AY28" s="88"/>
    </row>
    <row r="29" spans="1:59" x14ac:dyDescent="0.2">
      <c r="A29" s="221"/>
      <c r="B29" s="221"/>
      <c r="C29" s="221"/>
      <c r="D29" s="221"/>
      <c r="E29" s="231"/>
      <c r="F29" s="688">
        <v>5</v>
      </c>
      <c r="G29" s="688"/>
      <c r="H29" s="225"/>
      <c r="I29" s="226"/>
      <c r="J29" s="233"/>
      <c r="K29" s="695"/>
      <c r="L29" s="695" t="str">
        <f>日程!N90&amp;A46&amp;日程!P90</f>
        <v>0‐0</v>
      </c>
      <c r="M29" s="695"/>
      <c r="N29" s="695"/>
      <c r="O29" s="233"/>
      <c r="P29" s="234"/>
      <c r="Q29" s="225"/>
      <c r="R29" s="225"/>
      <c r="S29" s="225"/>
      <c r="T29" s="232"/>
      <c r="U29" s="221"/>
      <c r="V29" s="221"/>
      <c r="W29" s="221"/>
      <c r="X29" s="221"/>
      <c r="Y29" s="221"/>
      <c r="Z29" s="221"/>
      <c r="AA29" s="221"/>
      <c r="AB29" s="221"/>
      <c r="AC29" s="231"/>
      <c r="AD29" s="688">
        <v>6</v>
      </c>
      <c r="AE29" s="688"/>
      <c r="AF29" s="225"/>
      <c r="AG29" s="226"/>
      <c r="AH29" s="233"/>
      <c r="AI29" s="700"/>
      <c r="AJ29" s="695" t="str">
        <f>日程!V90&amp;A46&amp;日程!X90</f>
        <v>0‐1</v>
      </c>
      <c r="AK29" s="695"/>
      <c r="AL29" s="695"/>
      <c r="AM29" s="233"/>
      <c r="AN29" s="234"/>
      <c r="AO29" s="225"/>
      <c r="AP29" s="225"/>
      <c r="AQ29" s="225"/>
      <c r="AR29" s="232"/>
      <c r="AS29" s="221"/>
      <c r="AT29" s="221"/>
      <c r="AU29" s="221"/>
      <c r="AV29" s="221"/>
      <c r="AW29" s="221"/>
    </row>
    <row r="30" spans="1:59" x14ac:dyDescent="0.2">
      <c r="A30" s="221"/>
      <c r="B30" s="221"/>
      <c r="C30" s="221"/>
      <c r="D30" s="221"/>
      <c r="E30" s="231"/>
      <c r="F30" s="688"/>
      <c r="G30" s="688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32"/>
      <c r="U30" s="221"/>
      <c r="V30" s="221"/>
      <c r="W30" s="221"/>
      <c r="X30" s="221"/>
      <c r="Y30" s="221"/>
      <c r="Z30" s="221"/>
      <c r="AA30" s="221"/>
      <c r="AB30" s="221"/>
      <c r="AC30" s="231"/>
      <c r="AD30" s="688"/>
      <c r="AE30" s="688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32"/>
      <c r="AS30" s="221"/>
      <c r="AT30" s="221"/>
      <c r="AU30" s="221"/>
      <c r="AV30" s="221"/>
      <c r="AW30" s="221"/>
    </row>
    <row r="31" spans="1:59" x14ac:dyDescent="0.2">
      <c r="A31" s="221"/>
      <c r="B31" s="221"/>
      <c r="C31" s="221"/>
      <c r="D31" s="221"/>
      <c r="E31" s="231"/>
      <c r="F31" s="240"/>
      <c r="G31" s="240"/>
      <c r="H31" s="225"/>
      <c r="I31" s="225"/>
      <c r="J31" s="225"/>
      <c r="K31" s="699">
        <f>日程!E119</f>
        <v>0</v>
      </c>
      <c r="L31" s="681" t="str">
        <f>日程!F119&amp;A45&amp;日程!H119</f>
        <v>0‐0</v>
      </c>
      <c r="M31" s="681"/>
      <c r="N31" s="681">
        <f>日程!I119</f>
        <v>0</v>
      </c>
      <c r="O31" s="225"/>
      <c r="P31" s="225"/>
      <c r="Q31" s="225"/>
      <c r="R31" s="225"/>
      <c r="S31" s="225"/>
      <c r="T31" s="232"/>
      <c r="U31" s="221"/>
      <c r="V31" s="221"/>
      <c r="W31" s="221"/>
      <c r="X31" s="221"/>
      <c r="Y31" s="221"/>
      <c r="Z31" s="221"/>
      <c r="AA31" s="221"/>
      <c r="AB31" s="221"/>
      <c r="AC31" s="231"/>
      <c r="AD31" s="240"/>
      <c r="AE31" s="240"/>
      <c r="AF31" s="225"/>
      <c r="AG31" s="225"/>
      <c r="AH31" s="225"/>
      <c r="AI31" s="681">
        <f>日程!M119</f>
        <v>1</v>
      </c>
      <c r="AJ31" s="681" t="str">
        <f>日程!N119&amp;A45&amp;日程!P119</f>
        <v>0‐0</v>
      </c>
      <c r="AK31" s="681"/>
      <c r="AL31" s="681">
        <f>日程!Q119</f>
        <v>1</v>
      </c>
      <c r="AM31" s="225"/>
      <c r="AN31" s="225"/>
      <c r="AO31" s="225"/>
      <c r="AP31" s="225"/>
      <c r="AQ31" s="225"/>
      <c r="AR31" s="232"/>
      <c r="AS31" s="221"/>
      <c r="AT31" s="221"/>
      <c r="AU31" s="221"/>
      <c r="AV31" s="221"/>
      <c r="AW31" s="221"/>
    </row>
    <row r="32" spans="1:59" x14ac:dyDescent="0.2">
      <c r="A32" s="221"/>
      <c r="B32" s="221"/>
      <c r="C32" s="221"/>
      <c r="D32" s="221"/>
      <c r="E32" s="226"/>
      <c r="F32" s="241"/>
      <c r="G32" s="241"/>
      <c r="H32" s="233"/>
      <c r="I32" s="233"/>
      <c r="J32" s="233"/>
      <c r="K32" s="700"/>
      <c r="L32" s="695" t="str">
        <f>日程!F120&amp;A46&amp;日程!H120</f>
        <v>0‐0</v>
      </c>
      <c r="M32" s="695"/>
      <c r="N32" s="695"/>
      <c r="O32" s="233"/>
      <c r="P32" s="233"/>
      <c r="Q32" s="233"/>
      <c r="R32" s="233"/>
      <c r="S32" s="233"/>
      <c r="T32" s="234"/>
      <c r="U32" s="221"/>
      <c r="V32" s="221"/>
      <c r="W32" s="221"/>
      <c r="X32" s="221"/>
      <c r="Y32" s="221"/>
      <c r="Z32" s="221"/>
      <c r="AA32" s="221"/>
      <c r="AB32" s="221"/>
      <c r="AC32" s="226"/>
      <c r="AD32" s="241"/>
      <c r="AE32" s="241"/>
      <c r="AF32" s="233"/>
      <c r="AG32" s="233"/>
      <c r="AH32" s="233"/>
      <c r="AI32" s="695"/>
      <c r="AJ32" s="695" t="str">
        <f>日程!N120&amp;A46&amp;日程!P120</f>
        <v>1‐1</v>
      </c>
      <c r="AK32" s="695"/>
      <c r="AL32" s="695"/>
      <c r="AM32" s="233"/>
      <c r="AN32" s="233"/>
      <c r="AO32" s="233"/>
      <c r="AP32" s="233"/>
      <c r="AQ32" s="233"/>
      <c r="AR32" s="234"/>
      <c r="AS32" s="221"/>
      <c r="AT32" s="221"/>
      <c r="AU32" s="221"/>
      <c r="AV32" s="221"/>
      <c r="AW32" s="221"/>
    </row>
    <row r="33" spans="1:56" x14ac:dyDescent="0.2">
      <c r="A33" s="221"/>
      <c r="B33" s="688">
        <v>11</v>
      </c>
      <c r="C33" s="688"/>
      <c r="D33" s="221"/>
      <c r="E33" s="221"/>
      <c r="F33" s="235"/>
      <c r="G33" s="235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688">
        <v>12</v>
      </c>
      <c r="AA33" s="688"/>
      <c r="AB33" s="221"/>
      <c r="AC33" s="221"/>
      <c r="AD33" s="235"/>
      <c r="AE33" s="235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</row>
    <row r="34" spans="1:56" x14ac:dyDescent="0.2">
      <c r="A34" s="221"/>
      <c r="B34" s="688"/>
      <c r="C34" s="688"/>
      <c r="D34" s="221"/>
      <c r="E34" s="221"/>
      <c r="F34" s="235"/>
      <c r="G34" s="235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688"/>
      <c r="AA34" s="688"/>
      <c r="AB34" s="221"/>
      <c r="AC34" s="221"/>
      <c r="AD34" s="235"/>
      <c r="AE34" s="235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</row>
    <row r="35" spans="1:56" x14ac:dyDescent="0.2">
      <c r="A35" s="221"/>
      <c r="B35" s="221"/>
      <c r="C35" s="221"/>
      <c r="D35" s="221"/>
      <c r="E35" s="221"/>
      <c r="F35" s="235"/>
      <c r="G35" s="235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35"/>
      <c r="AE35" s="235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</row>
    <row r="36" spans="1:56" x14ac:dyDescent="0.2">
      <c r="A36" s="221"/>
      <c r="B36" s="221"/>
      <c r="C36" s="221"/>
      <c r="D36" s="221"/>
      <c r="E36" s="221"/>
      <c r="F36" s="235"/>
      <c r="G36" s="235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35"/>
      <c r="AE36" s="235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</row>
    <row r="37" spans="1:56" x14ac:dyDescent="0.2">
      <c r="A37" s="221"/>
      <c r="B37" s="221"/>
      <c r="C37" s="221"/>
      <c r="D37" s="221"/>
      <c r="E37" s="221"/>
      <c r="F37" s="235"/>
      <c r="G37" s="235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35"/>
      <c r="AE37" s="235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</row>
    <row r="38" spans="1:56" x14ac:dyDescent="0.2">
      <c r="A38" s="221"/>
      <c r="B38" s="221"/>
      <c r="C38" s="221"/>
      <c r="D38" s="221"/>
      <c r="E38" s="221"/>
      <c r="F38" s="235"/>
      <c r="G38" s="235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35"/>
      <c r="AE38" s="235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</row>
    <row r="39" spans="1:56" x14ac:dyDescent="0.2">
      <c r="A39" s="221"/>
      <c r="B39" s="221"/>
      <c r="C39" s="221"/>
      <c r="D39" s="221"/>
      <c r="E39" s="221"/>
      <c r="F39" s="235"/>
      <c r="G39" s="235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35"/>
      <c r="AE39" s="235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</row>
    <row r="40" spans="1:56" x14ac:dyDescent="0.2">
      <c r="A40" s="221"/>
      <c r="B40" s="221"/>
      <c r="C40" s="221"/>
      <c r="D40" s="221"/>
      <c r="E40" s="221"/>
      <c r="F40" s="235"/>
      <c r="G40" s="235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35"/>
      <c r="AE40" s="235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</row>
    <row r="41" spans="1:56" x14ac:dyDescent="0.2">
      <c r="A41" s="221"/>
      <c r="B41" s="221"/>
      <c r="C41" s="221"/>
      <c r="D41" s="221"/>
      <c r="E41" s="221"/>
      <c r="F41" s="235"/>
      <c r="G41" s="235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35"/>
      <c r="AE41" s="235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</row>
    <row r="42" spans="1:56" x14ac:dyDescent="0.2">
      <c r="A42" s="221"/>
      <c r="B42" s="221"/>
      <c r="C42" s="221"/>
      <c r="D42" s="221"/>
      <c r="E42" s="221"/>
      <c r="F42" s="235"/>
      <c r="G42" s="235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BD42" s="199"/>
    </row>
    <row r="43" spans="1:56" ht="28.5" customHeight="1" x14ac:dyDescent="0.2">
      <c r="A43" s="246" t="s">
        <v>228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BD43" s="199"/>
    </row>
    <row r="44" spans="1:56" x14ac:dyDescent="0.2">
      <c r="A44" s="221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BD44" s="199"/>
    </row>
    <row r="45" spans="1:56" x14ac:dyDescent="0.2">
      <c r="A45" s="428" t="s">
        <v>544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678" t="s">
        <v>229</v>
      </c>
      <c r="X45" s="678"/>
      <c r="Y45" s="242"/>
      <c r="Z45" s="242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</row>
    <row r="46" spans="1:56" x14ac:dyDescent="0.2">
      <c r="A46" s="428" t="s">
        <v>544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678"/>
      <c r="X46" s="678"/>
      <c r="Y46" s="242"/>
      <c r="Z46" s="242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</row>
    <row r="47" spans="1:56" ht="13.8" thickBot="1" x14ac:dyDescent="0.25">
      <c r="A47" s="221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653"/>
      <c r="N47" s="653"/>
      <c r="O47" s="653"/>
      <c r="P47" s="653"/>
      <c r="Q47" s="653"/>
      <c r="R47" s="653"/>
      <c r="S47" s="653"/>
      <c r="T47" s="653"/>
      <c r="U47" s="653"/>
      <c r="V47" s="653"/>
      <c r="W47" s="653"/>
      <c r="X47" s="653"/>
      <c r="Y47" s="658"/>
      <c r="Z47" s="233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</row>
    <row r="48" spans="1:56" ht="13.8" thickTop="1" x14ac:dyDescent="0.2">
      <c r="A48" s="221"/>
      <c r="B48" s="221"/>
      <c r="C48" s="221"/>
      <c r="D48" s="221"/>
      <c r="E48" s="221"/>
      <c r="F48" s="221"/>
      <c r="G48" s="221"/>
      <c r="H48" s="221"/>
      <c r="I48" s="221"/>
      <c r="J48" s="678" t="s">
        <v>230</v>
      </c>
      <c r="K48" s="678"/>
      <c r="L48" s="65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681">
        <f>日程!M139</f>
        <v>1</v>
      </c>
      <c r="Y48" s="684" t="str">
        <f>日程!N139&amp;日程!O139&amp;日程!P139</f>
        <v>1-0</v>
      </c>
      <c r="Z48" s="685"/>
      <c r="AA48" s="680">
        <f>日程!Q139</f>
        <v>0</v>
      </c>
      <c r="AB48" s="228"/>
      <c r="AC48" s="228"/>
      <c r="AD48" s="228"/>
      <c r="AE48" s="228"/>
      <c r="AF48" s="228"/>
      <c r="AG48" s="228"/>
      <c r="AH48" s="243"/>
      <c r="AI48" s="243"/>
      <c r="AJ48" s="243"/>
      <c r="AK48" s="666"/>
      <c r="AL48" s="230"/>
      <c r="AM48" s="678" t="s">
        <v>231</v>
      </c>
      <c r="AN48" s="678"/>
      <c r="AO48" s="221"/>
      <c r="AP48" s="221"/>
      <c r="AQ48" s="221"/>
      <c r="AR48" s="221"/>
      <c r="AS48" s="221"/>
      <c r="AT48" s="221"/>
      <c r="AU48" s="221"/>
      <c r="AV48" s="221"/>
      <c r="AW48" s="221"/>
    </row>
    <row r="49" spans="1:59" x14ac:dyDescent="0.2">
      <c r="A49" s="221"/>
      <c r="B49" s="221"/>
      <c r="C49" s="221"/>
      <c r="D49" s="221"/>
      <c r="E49" s="221"/>
      <c r="F49" s="221"/>
      <c r="G49" s="221"/>
      <c r="H49" s="221"/>
      <c r="I49" s="221"/>
      <c r="J49" s="678"/>
      <c r="K49" s="678"/>
      <c r="L49" s="65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681"/>
      <c r="Y49" s="684" t="str">
        <f>日程!N140&amp;日程!O140&amp;日程!P140</f>
        <v>0-0</v>
      </c>
      <c r="Z49" s="683"/>
      <c r="AA49" s="681"/>
      <c r="AB49" s="225"/>
      <c r="AC49" s="225"/>
      <c r="AD49" s="225"/>
      <c r="AE49" s="225"/>
      <c r="AF49" s="225"/>
      <c r="AG49" s="225"/>
      <c r="AH49" s="244"/>
      <c r="AI49" s="244"/>
      <c r="AJ49" s="244"/>
      <c r="AK49" s="650"/>
      <c r="AL49" s="230"/>
      <c r="AM49" s="678"/>
      <c r="AN49" s="678"/>
      <c r="AO49" s="221"/>
      <c r="AP49" s="221"/>
      <c r="AQ49" s="221"/>
      <c r="AR49" s="221"/>
      <c r="AS49" s="221"/>
      <c r="AT49" s="221"/>
      <c r="AU49" s="221"/>
      <c r="AV49" s="221"/>
      <c r="AW49" s="221"/>
    </row>
    <row r="50" spans="1:59" ht="13.8" thickBot="1" x14ac:dyDescent="0.25">
      <c r="A50" s="221"/>
      <c r="B50" s="221"/>
      <c r="C50" s="221"/>
      <c r="D50" s="221"/>
      <c r="E50" s="221"/>
      <c r="F50" s="653"/>
      <c r="G50" s="653"/>
      <c r="H50" s="653"/>
      <c r="I50" s="653"/>
      <c r="J50" s="653"/>
      <c r="K50" s="653"/>
      <c r="L50" s="658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653"/>
      <c r="AG50" s="653"/>
      <c r="AH50" s="653"/>
      <c r="AI50" s="653"/>
      <c r="AJ50" s="653"/>
      <c r="AK50" s="658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88"/>
      <c r="AY50" s="88"/>
      <c r="AZ50" s="87"/>
      <c r="BA50" s="87"/>
      <c r="BB50" s="87"/>
      <c r="BC50" s="87"/>
      <c r="BD50" s="87"/>
      <c r="BE50" s="87"/>
      <c r="BF50" s="87"/>
      <c r="BG50" s="87"/>
    </row>
    <row r="51" spans="1:59" ht="13.8" thickTop="1" x14ac:dyDescent="0.2">
      <c r="A51" s="221"/>
      <c r="B51" s="221"/>
      <c r="C51" s="678" t="s">
        <v>232</v>
      </c>
      <c r="D51" s="678"/>
      <c r="E51" s="664"/>
      <c r="F51" s="225"/>
      <c r="G51" s="225"/>
      <c r="H51" s="225"/>
      <c r="I51" s="225"/>
      <c r="J51" s="225"/>
      <c r="K51" s="681">
        <f>日程!U129</f>
        <v>1</v>
      </c>
      <c r="L51" s="684" t="str">
        <f>日程!V129&amp;A45&amp;日程!X129</f>
        <v>0‐0</v>
      </c>
      <c r="M51" s="685"/>
      <c r="N51" s="680">
        <f>日程!Y129</f>
        <v>0</v>
      </c>
      <c r="O51" s="228"/>
      <c r="P51" s="228"/>
      <c r="Q51" s="228"/>
      <c r="R51" s="228"/>
      <c r="S51" s="228"/>
      <c r="T51" s="661"/>
      <c r="U51" s="678" t="s">
        <v>233</v>
      </c>
      <c r="V51" s="678"/>
      <c r="W51" s="221"/>
      <c r="X51" s="221"/>
      <c r="Y51" s="221"/>
      <c r="Z51" s="225"/>
      <c r="AA51" s="225"/>
      <c r="AB51" s="230"/>
      <c r="AC51" s="678" t="s">
        <v>234</v>
      </c>
      <c r="AD51" s="678"/>
      <c r="AE51" s="225"/>
      <c r="AF51" s="661"/>
      <c r="AG51" s="225"/>
      <c r="AH51" s="225"/>
      <c r="AI51" s="225"/>
      <c r="AJ51" s="681">
        <f>日程!AC129</f>
        <v>1</v>
      </c>
      <c r="AK51" s="684" t="str">
        <f>日程!AD129&amp;A45&amp;日程!AF129</f>
        <v>1‐0</v>
      </c>
      <c r="AL51" s="685"/>
      <c r="AM51" s="680">
        <f>日程!AG129</f>
        <v>1</v>
      </c>
      <c r="AN51" s="408"/>
      <c r="AO51" s="228"/>
      <c r="AP51" s="228"/>
      <c r="AQ51" s="228"/>
      <c r="AR51" s="656"/>
      <c r="AS51" s="221"/>
      <c r="AT51" s="678" t="s">
        <v>235</v>
      </c>
      <c r="AU51" s="678"/>
      <c r="AV51" s="221"/>
      <c r="AW51" s="221"/>
      <c r="AX51" s="88"/>
      <c r="AY51" s="88"/>
      <c r="AZ51" s="87"/>
      <c r="BA51" s="87"/>
      <c r="BB51" s="87"/>
      <c r="BC51" s="87"/>
      <c r="BD51" s="87"/>
      <c r="BE51" s="87"/>
      <c r="BF51" s="87"/>
      <c r="BG51" s="87"/>
    </row>
    <row r="52" spans="1:59" x14ac:dyDescent="0.2">
      <c r="A52" s="221"/>
      <c r="B52" s="221"/>
      <c r="C52" s="678"/>
      <c r="D52" s="678"/>
      <c r="E52" s="664"/>
      <c r="F52" s="225"/>
      <c r="G52" s="225"/>
      <c r="H52" s="225"/>
      <c r="I52" s="225"/>
      <c r="J52" s="225"/>
      <c r="K52" s="681"/>
      <c r="L52" s="684" t="str">
        <f>日程!V130&amp;A46&amp;日程!X130</f>
        <v>1‐0</v>
      </c>
      <c r="M52" s="683"/>
      <c r="N52" s="681"/>
      <c r="O52" s="225"/>
      <c r="P52" s="225"/>
      <c r="Q52" s="225"/>
      <c r="R52" s="225"/>
      <c r="S52" s="225"/>
      <c r="T52" s="661"/>
      <c r="U52" s="678"/>
      <c r="V52" s="678"/>
      <c r="W52" s="221"/>
      <c r="X52" s="221"/>
      <c r="Y52" s="221"/>
      <c r="Z52" s="225"/>
      <c r="AA52" s="225"/>
      <c r="AB52" s="230"/>
      <c r="AC52" s="678"/>
      <c r="AD52" s="678"/>
      <c r="AE52" s="225"/>
      <c r="AF52" s="661"/>
      <c r="AG52" s="225"/>
      <c r="AH52" s="225"/>
      <c r="AI52" s="225"/>
      <c r="AJ52" s="681"/>
      <c r="AK52" s="684" t="str">
        <f>日程!AD130&amp;A46&amp;日程!AF130</f>
        <v>0‐1</v>
      </c>
      <c r="AL52" s="683"/>
      <c r="AM52" s="681"/>
      <c r="AN52" s="239"/>
      <c r="AO52" s="225"/>
      <c r="AP52" s="225"/>
      <c r="AQ52" s="225"/>
      <c r="AR52" s="655"/>
      <c r="AS52" s="221"/>
      <c r="AT52" s="678"/>
      <c r="AU52" s="678"/>
      <c r="AV52" s="221"/>
      <c r="AW52" s="221"/>
    </row>
    <row r="53" spans="1:59" ht="13.8" thickBot="1" x14ac:dyDescent="0.25">
      <c r="A53" s="221"/>
      <c r="B53" s="221"/>
      <c r="C53" s="653"/>
      <c r="D53" s="653"/>
      <c r="E53" s="663"/>
      <c r="F53" s="233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33"/>
      <c r="S53" s="233"/>
      <c r="T53" s="652"/>
      <c r="U53" s="653"/>
      <c r="V53" s="653"/>
      <c r="W53" s="221"/>
      <c r="X53" s="221"/>
      <c r="Y53" s="221"/>
      <c r="Z53" s="221"/>
      <c r="AA53" s="221"/>
      <c r="AB53" s="245"/>
      <c r="AC53" s="221"/>
      <c r="AD53" s="236"/>
      <c r="AE53" s="233"/>
      <c r="AF53" s="652"/>
      <c r="AG53" s="653"/>
      <c r="AH53" s="653"/>
      <c r="AI53" s="653"/>
      <c r="AJ53" s="225"/>
      <c r="AK53" s="225" t="str">
        <f>日程!AD132&amp;日程!AE132&amp;日程!AF132</f>
        <v>3SO2</v>
      </c>
      <c r="AL53" s="225"/>
      <c r="AM53" s="225"/>
      <c r="AN53" s="225"/>
      <c r="AO53" s="225"/>
      <c r="AP53" s="225"/>
      <c r="AQ53" s="653"/>
      <c r="AR53" s="658"/>
      <c r="AS53" s="221"/>
      <c r="AT53" s="221"/>
      <c r="AU53" s="221"/>
      <c r="AV53" s="221"/>
      <c r="AW53" s="221"/>
    </row>
    <row r="54" spans="1:59" ht="13.8" thickTop="1" x14ac:dyDescent="0.2">
      <c r="A54" s="230"/>
      <c r="B54" s="221"/>
      <c r="C54" s="661"/>
      <c r="D54" s="681">
        <f>日程!E104</f>
        <v>5</v>
      </c>
      <c r="E54" s="684" t="str">
        <f>日程!F104&amp;日程!G104&amp;日程!H104</f>
        <v>2-0</v>
      </c>
      <c r="F54" s="685"/>
      <c r="G54" s="680">
        <f>日程!I104</f>
        <v>0</v>
      </c>
      <c r="H54" s="229"/>
      <c r="I54" s="221"/>
      <c r="J54" s="230"/>
      <c r="K54" s="221"/>
      <c r="L54" s="678" t="s">
        <v>236</v>
      </c>
      <c r="M54" s="678"/>
      <c r="N54" s="235"/>
      <c r="O54" s="655"/>
      <c r="P54" s="228"/>
      <c r="Q54" s="228"/>
      <c r="R54" s="680">
        <f>日程!U104</f>
        <v>0</v>
      </c>
      <c r="S54" s="682" t="str">
        <f>日程!V104&amp;日程!W104&amp;日程!X104</f>
        <v>0-0</v>
      </c>
      <c r="T54" s="683"/>
      <c r="U54" s="681">
        <f>日程!Y104</f>
        <v>1</v>
      </c>
      <c r="V54" s="225"/>
      <c r="W54" s="654"/>
      <c r="X54" s="221"/>
      <c r="Y54" s="230"/>
      <c r="Z54" s="230"/>
      <c r="AA54" s="221"/>
      <c r="AB54" s="227"/>
      <c r="AC54" s="228"/>
      <c r="AD54" s="680">
        <f>日程!AC104</f>
        <v>0</v>
      </c>
      <c r="AE54" s="682" t="str">
        <f>日程!AD104&amp;日程!AE104&amp;日程!AF104</f>
        <v>0-1</v>
      </c>
      <c r="AF54" s="683"/>
      <c r="AG54" s="681">
        <f>日程!AG104</f>
        <v>3</v>
      </c>
      <c r="AH54" s="225"/>
      <c r="AI54" s="650"/>
      <c r="AJ54" s="221"/>
      <c r="AK54" s="678" t="s">
        <v>237</v>
      </c>
      <c r="AL54" s="678"/>
      <c r="AM54" s="235"/>
      <c r="AN54" s="221"/>
      <c r="AO54" s="221"/>
      <c r="AP54" s="660"/>
      <c r="AQ54" s="681">
        <f>日程!M104</f>
        <v>0</v>
      </c>
      <c r="AR54" s="684" t="str">
        <f>日程!N104&amp;日程!O104&amp;日程!P104</f>
        <v>0-0</v>
      </c>
      <c r="AS54" s="685"/>
      <c r="AT54" s="680">
        <f>日程!Q104</f>
        <v>0</v>
      </c>
      <c r="AU54" s="229"/>
      <c r="AV54" s="221"/>
      <c r="AW54" s="221"/>
    </row>
    <row r="55" spans="1:59" x14ac:dyDescent="0.2">
      <c r="A55" s="230"/>
      <c r="B55" s="221"/>
      <c r="C55" s="661"/>
      <c r="D55" s="681"/>
      <c r="E55" s="684" t="str">
        <f>日程!F105&amp;日程!G105&amp;日程!H105</f>
        <v>3-0</v>
      </c>
      <c r="F55" s="683"/>
      <c r="G55" s="681"/>
      <c r="H55" s="232"/>
      <c r="I55" s="221"/>
      <c r="J55" s="230"/>
      <c r="K55" s="221"/>
      <c r="L55" s="678"/>
      <c r="M55" s="678"/>
      <c r="N55" s="235"/>
      <c r="O55" s="655"/>
      <c r="P55" s="225"/>
      <c r="Q55" s="225"/>
      <c r="R55" s="681"/>
      <c r="S55" s="684" t="str">
        <f>日程!V105&amp;日程!W105&amp;日程!X105</f>
        <v>0-1</v>
      </c>
      <c r="T55" s="683"/>
      <c r="U55" s="681"/>
      <c r="V55" s="225"/>
      <c r="W55" s="655"/>
      <c r="X55" s="221"/>
      <c r="Y55" s="230"/>
      <c r="Z55" s="230"/>
      <c r="AA55" s="221"/>
      <c r="AB55" s="231"/>
      <c r="AC55" s="225"/>
      <c r="AD55" s="681"/>
      <c r="AE55" s="684" t="str">
        <f>日程!AD105&amp;日程!AE105&amp;日程!AF105</f>
        <v>0-2</v>
      </c>
      <c r="AF55" s="683"/>
      <c r="AG55" s="681"/>
      <c r="AH55" s="225"/>
      <c r="AI55" s="650"/>
      <c r="AJ55" s="221"/>
      <c r="AK55" s="678"/>
      <c r="AL55" s="678"/>
      <c r="AM55" s="235"/>
      <c r="AN55" s="221"/>
      <c r="AO55" s="221"/>
      <c r="AP55" s="661"/>
      <c r="AQ55" s="681"/>
      <c r="AR55" s="684" t="str">
        <f>日程!N105&amp;日程!O105&amp;日程!P105</f>
        <v>0-0</v>
      </c>
      <c r="AS55" s="683"/>
      <c r="AT55" s="681"/>
      <c r="AU55" s="232"/>
      <c r="AV55" s="221"/>
      <c r="AW55" s="221"/>
    </row>
    <row r="56" spans="1:59" ht="18.75" customHeight="1" thickBot="1" x14ac:dyDescent="0.25">
      <c r="A56" s="221"/>
      <c r="B56" s="221"/>
      <c r="C56" s="661"/>
      <c r="D56" s="225"/>
      <c r="E56" s="225"/>
      <c r="F56" s="225"/>
      <c r="G56" s="225"/>
      <c r="H56" s="232"/>
      <c r="I56" s="221"/>
      <c r="J56" s="221"/>
      <c r="K56" s="221"/>
      <c r="L56" s="221"/>
      <c r="M56" s="221"/>
      <c r="N56" s="221"/>
      <c r="O56" s="651"/>
      <c r="P56" s="653"/>
      <c r="Q56" s="653"/>
      <c r="R56" s="653"/>
      <c r="S56" s="225"/>
      <c r="T56" s="225"/>
      <c r="U56" s="225"/>
      <c r="V56" s="225"/>
      <c r="W56" s="655"/>
      <c r="X56" s="221"/>
      <c r="Y56" s="221"/>
      <c r="Z56" s="221"/>
      <c r="AA56" s="221"/>
      <c r="AB56" s="231"/>
      <c r="AC56" s="225"/>
      <c r="AD56" s="225"/>
      <c r="AE56" s="225"/>
      <c r="AF56" s="221"/>
      <c r="AG56" s="221"/>
      <c r="AH56" s="233"/>
      <c r="AI56" s="651"/>
      <c r="AJ56" s="652"/>
      <c r="AK56" s="653"/>
      <c r="AL56" s="653"/>
      <c r="AM56" s="225"/>
      <c r="AN56" s="221"/>
      <c r="AO56" s="221"/>
      <c r="AP56" s="661"/>
      <c r="AQ56" s="225"/>
      <c r="AR56" s="225" t="str">
        <f>日程!N107&amp;日程!O107&amp;日程!P107</f>
        <v>2SO0</v>
      </c>
      <c r="AS56" s="225"/>
      <c r="AT56" s="225"/>
      <c r="AU56" s="232"/>
      <c r="AV56" s="221"/>
      <c r="AW56" s="221"/>
      <c r="AX56" s="92"/>
      <c r="AY56" s="92"/>
      <c r="AZ56" s="92"/>
      <c r="BA56" s="92"/>
      <c r="BB56" s="92"/>
      <c r="BC56" s="93"/>
      <c r="BD56" s="92"/>
      <c r="BE56" s="92"/>
      <c r="BF56" s="92"/>
      <c r="BG56" s="92"/>
    </row>
    <row r="57" spans="1:59" ht="16.5" customHeight="1" thickTop="1" x14ac:dyDescent="0.2">
      <c r="A57" s="225"/>
      <c r="B57" s="225"/>
      <c r="C57" s="661"/>
      <c r="D57" s="225"/>
      <c r="E57" s="225"/>
      <c r="F57" s="221"/>
      <c r="G57" s="225"/>
      <c r="H57" s="225"/>
      <c r="I57" s="231"/>
      <c r="J57" s="225"/>
      <c r="K57" s="221"/>
      <c r="L57" s="221"/>
      <c r="M57" s="227"/>
      <c r="N57" s="680">
        <f>日程!U84</f>
        <v>0</v>
      </c>
      <c r="O57" s="682" t="str">
        <f>日程!V84&amp;日程!W84&amp;日程!X84</f>
        <v>0-1</v>
      </c>
      <c r="P57" s="683"/>
      <c r="Q57" s="681">
        <f>日程!Y84</f>
        <v>1</v>
      </c>
      <c r="R57" s="655"/>
      <c r="S57" s="221"/>
      <c r="T57" s="221"/>
      <c r="U57" s="221"/>
      <c r="V57" s="225"/>
      <c r="W57" s="655"/>
      <c r="X57" s="225"/>
      <c r="Y57" s="225"/>
      <c r="Z57" s="225"/>
      <c r="AA57" s="225"/>
      <c r="AB57" s="231"/>
      <c r="AC57" s="225"/>
      <c r="AD57" s="225"/>
      <c r="AE57" s="225"/>
      <c r="AF57" s="221"/>
      <c r="AG57" s="227"/>
      <c r="AH57" s="680">
        <f>日程!AC84</f>
        <v>0</v>
      </c>
      <c r="AI57" s="682" t="str">
        <f>日程!AD84&amp;日程!AE84&amp;日程!AF84</f>
        <v>0-2</v>
      </c>
      <c r="AJ57" s="683"/>
      <c r="AK57" s="681">
        <f>日程!AG84</f>
        <v>3</v>
      </c>
      <c r="AL57" s="654"/>
      <c r="AM57" s="221"/>
      <c r="AN57" s="225"/>
      <c r="AO57" s="225"/>
      <c r="AP57" s="661"/>
      <c r="AQ57" s="225"/>
      <c r="AR57" s="225"/>
      <c r="AS57" s="221"/>
      <c r="AT57" s="225"/>
      <c r="AU57" s="225"/>
      <c r="AV57" s="231"/>
      <c r="AW57" s="221"/>
      <c r="AX57" s="223"/>
      <c r="AY57" s="88"/>
      <c r="AZ57" s="88"/>
      <c r="BA57" s="224"/>
      <c r="BB57" s="224"/>
      <c r="BC57" s="212"/>
      <c r="BD57" s="88"/>
      <c r="BE57" s="88"/>
      <c r="BF57" s="88"/>
      <c r="BG57" s="88"/>
    </row>
    <row r="58" spans="1:59" ht="16.5" customHeight="1" x14ac:dyDescent="0.2">
      <c r="A58" s="225"/>
      <c r="B58" s="225"/>
      <c r="C58" s="661"/>
      <c r="D58" s="225"/>
      <c r="E58" s="225"/>
      <c r="F58" s="221"/>
      <c r="G58" s="225"/>
      <c r="H58" s="225"/>
      <c r="I58" s="231"/>
      <c r="J58" s="225"/>
      <c r="K58" s="221"/>
      <c r="L58" s="221"/>
      <c r="M58" s="231"/>
      <c r="N58" s="681"/>
      <c r="O58" s="684" t="str">
        <f>日程!V85&amp;日程!W85&amp;日程!X85</f>
        <v>0-0</v>
      </c>
      <c r="P58" s="683"/>
      <c r="Q58" s="681"/>
      <c r="R58" s="655"/>
      <c r="S58" s="221"/>
      <c r="T58" s="221"/>
      <c r="U58" s="221"/>
      <c r="V58" s="225"/>
      <c r="W58" s="655"/>
      <c r="X58" s="225"/>
      <c r="Y58" s="225"/>
      <c r="Z58" s="225"/>
      <c r="AA58" s="225"/>
      <c r="AB58" s="231"/>
      <c r="AC58" s="225"/>
      <c r="AD58" s="225"/>
      <c r="AE58" s="225"/>
      <c r="AF58" s="221"/>
      <c r="AG58" s="231"/>
      <c r="AH58" s="681"/>
      <c r="AI58" s="684" t="str">
        <f>日程!AD85&amp;日程!AE85&amp;日程!AF85</f>
        <v>0-1</v>
      </c>
      <c r="AJ58" s="683"/>
      <c r="AK58" s="681"/>
      <c r="AL58" s="655"/>
      <c r="AM58" s="221"/>
      <c r="AN58" s="225"/>
      <c r="AO58" s="225"/>
      <c r="AP58" s="661"/>
      <c r="AQ58" s="225"/>
      <c r="AR58" s="225"/>
      <c r="AS58" s="221"/>
      <c r="AT58" s="225"/>
      <c r="AU58" s="225"/>
      <c r="AV58" s="231"/>
      <c r="AW58" s="221"/>
      <c r="AX58" s="223"/>
      <c r="AY58" s="88"/>
      <c r="AZ58" s="88"/>
      <c r="BA58" s="224"/>
      <c r="BB58" s="224"/>
      <c r="BC58" s="212"/>
      <c r="BD58" s="88"/>
      <c r="BE58" s="88"/>
      <c r="BF58" s="88"/>
      <c r="BG58" s="88"/>
    </row>
    <row r="59" spans="1:59" ht="16.5" customHeight="1" x14ac:dyDescent="0.2">
      <c r="A59" s="225"/>
      <c r="B59" s="225"/>
      <c r="C59" s="662"/>
      <c r="D59" s="225"/>
      <c r="E59" s="225"/>
      <c r="F59" s="221"/>
      <c r="G59" s="225"/>
      <c r="H59" s="225"/>
      <c r="I59" s="226"/>
      <c r="J59" s="225"/>
      <c r="K59" s="221"/>
      <c r="L59" s="221"/>
      <c r="M59" s="231"/>
      <c r="N59" s="225"/>
      <c r="O59" s="225"/>
      <c r="P59" s="225"/>
      <c r="Q59" s="225"/>
      <c r="R59" s="651"/>
      <c r="S59" s="221"/>
      <c r="T59" s="221"/>
      <c r="U59" s="221"/>
      <c r="V59" s="225"/>
      <c r="W59" s="651"/>
      <c r="X59" s="233"/>
      <c r="Y59" s="225"/>
      <c r="Z59" s="225"/>
      <c r="AA59" s="225"/>
      <c r="AB59" s="226"/>
      <c r="AC59" s="225"/>
      <c r="AD59" s="225"/>
      <c r="AE59" s="225"/>
      <c r="AF59" s="221"/>
      <c r="AG59" s="231"/>
      <c r="AH59" s="225"/>
      <c r="AI59" s="225"/>
      <c r="AJ59" s="225"/>
      <c r="AK59" s="225"/>
      <c r="AL59" s="651"/>
      <c r="AM59" s="221"/>
      <c r="AN59" s="225"/>
      <c r="AO59" s="225"/>
      <c r="AP59" s="662"/>
      <c r="AQ59" s="225"/>
      <c r="AR59" s="225"/>
      <c r="AS59" s="221"/>
      <c r="AT59" s="225"/>
      <c r="AU59" s="225"/>
      <c r="AV59" s="226"/>
      <c r="AW59" s="221"/>
      <c r="AX59" s="223"/>
      <c r="AY59" s="88"/>
      <c r="AZ59" s="88"/>
      <c r="BA59" s="224"/>
      <c r="BB59" s="224"/>
      <c r="BC59" s="212"/>
      <c r="BD59" s="88"/>
      <c r="BE59" s="88"/>
      <c r="BF59" s="88"/>
      <c r="BG59" s="88"/>
    </row>
    <row r="60" spans="1:59" ht="16.5" customHeight="1" x14ac:dyDescent="0.2">
      <c r="A60" s="237"/>
      <c r="B60" s="669" t="s">
        <v>238</v>
      </c>
      <c r="C60" s="670"/>
      <c r="D60" s="237"/>
      <c r="E60" s="237"/>
      <c r="F60" s="221"/>
      <c r="G60" s="237"/>
      <c r="H60" s="669" t="s">
        <v>239</v>
      </c>
      <c r="I60" s="670"/>
      <c r="J60" s="237"/>
      <c r="K60" s="221"/>
      <c r="L60" s="669" t="s">
        <v>240</v>
      </c>
      <c r="M60" s="670"/>
      <c r="N60" s="238"/>
      <c r="O60" s="238"/>
      <c r="P60" s="238"/>
      <c r="Q60" s="221"/>
      <c r="R60" s="669" t="s">
        <v>241</v>
      </c>
      <c r="S60" s="670"/>
      <c r="T60" s="238"/>
      <c r="U60" s="221"/>
      <c r="V60" s="237"/>
      <c r="W60" s="669" t="s">
        <v>242</v>
      </c>
      <c r="X60" s="670"/>
      <c r="Y60" s="237"/>
      <c r="Z60" s="237"/>
      <c r="AA60" s="669" t="s">
        <v>243</v>
      </c>
      <c r="AB60" s="670"/>
      <c r="AC60" s="237"/>
      <c r="AD60" s="237"/>
      <c r="AE60" s="237"/>
      <c r="AF60" s="669" t="s">
        <v>244</v>
      </c>
      <c r="AG60" s="670"/>
      <c r="AH60" s="238"/>
      <c r="AI60" s="238"/>
      <c r="AJ60" s="238"/>
      <c r="AK60" s="221"/>
      <c r="AL60" s="669" t="s">
        <v>245</v>
      </c>
      <c r="AM60" s="670"/>
      <c r="AN60" s="238"/>
      <c r="AO60" s="669" t="s">
        <v>246</v>
      </c>
      <c r="AP60" s="670"/>
      <c r="AQ60" s="237"/>
      <c r="AR60" s="237"/>
      <c r="AS60" s="221"/>
      <c r="AT60" s="237"/>
      <c r="AU60" s="669" t="s">
        <v>247</v>
      </c>
      <c r="AV60" s="670"/>
      <c r="AW60" s="221"/>
      <c r="AX60" s="223"/>
      <c r="AY60" s="88"/>
      <c r="AZ60" s="88"/>
      <c r="BA60" s="224"/>
      <c r="BB60" s="224"/>
      <c r="BC60" s="212"/>
      <c r="BD60" s="88"/>
      <c r="BE60" s="88"/>
      <c r="BF60" s="88"/>
      <c r="BG60" s="88"/>
    </row>
    <row r="61" spans="1:59" ht="16.5" customHeight="1" x14ac:dyDescent="0.2">
      <c r="A61" s="239"/>
      <c r="B61" s="667" t="str">
        <f>Gリーグ!AL92</f>
        <v>水堀・沼宮内</v>
      </c>
      <c r="C61" s="668"/>
      <c r="D61" s="409"/>
      <c r="E61" s="409"/>
      <c r="F61" s="410"/>
      <c r="G61" s="409"/>
      <c r="H61" s="667" t="str">
        <f>Gリーグ!AL138</f>
        <v>石動・東部</v>
      </c>
      <c r="I61" s="668"/>
      <c r="J61" s="409"/>
      <c r="K61" s="410"/>
      <c r="L61" s="667" t="str">
        <f>Gリーグ!AL123</f>
        <v>春照</v>
      </c>
      <c r="M61" s="668"/>
      <c r="N61" s="411"/>
      <c r="O61" s="411"/>
      <c r="P61" s="411"/>
      <c r="Q61" s="410"/>
      <c r="R61" s="667" t="str">
        <f>Gリーグ!AL152</f>
        <v>大谷</v>
      </c>
      <c r="S61" s="668"/>
      <c r="T61" s="411"/>
      <c r="U61" s="410"/>
      <c r="V61" s="409"/>
      <c r="W61" s="667" t="str">
        <f>Gリーグ!AL107</f>
        <v>ＫＵＧＡ</v>
      </c>
      <c r="X61" s="668"/>
      <c r="Y61" s="409"/>
      <c r="Z61" s="409"/>
      <c r="AA61" s="667" t="str">
        <f>Gリーグ!AL122</f>
        <v>朝日</v>
      </c>
      <c r="AB61" s="668"/>
      <c r="AC61" s="409"/>
      <c r="AD61" s="409"/>
      <c r="AE61" s="409"/>
      <c r="AF61" s="689" t="str">
        <f>Gリーグ!AL153</f>
        <v>常磐</v>
      </c>
      <c r="AG61" s="690"/>
      <c r="AH61" s="411"/>
      <c r="AI61" s="411"/>
      <c r="AJ61" s="411"/>
      <c r="AK61" s="410"/>
      <c r="AL61" s="667" t="str">
        <f>Gリーグ!AL108</f>
        <v>蟹谷</v>
      </c>
      <c r="AM61" s="668"/>
      <c r="AN61" s="411"/>
      <c r="AO61" s="667" t="str">
        <f>Gリーグ!AL93</f>
        <v>糸生</v>
      </c>
      <c r="AP61" s="668"/>
      <c r="AQ61" s="409"/>
      <c r="AR61" s="409"/>
      <c r="AS61" s="410"/>
      <c r="AT61" s="409"/>
      <c r="AU61" s="667" t="str">
        <f>Gリーグ!AL137</f>
        <v>八川</v>
      </c>
      <c r="AV61" s="668"/>
      <c r="AW61" s="221"/>
      <c r="AX61" s="223"/>
      <c r="AY61" s="88"/>
      <c r="AZ61" s="88"/>
      <c r="BA61" s="224"/>
      <c r="BB61" s="224"/>
      <c r="BC61" s="212"/>
      <c r="BD61" s="88"/>
      <c r="BE61" s="88"/>
      <c r="BF61" s="88"/>
      <c r="BG61" s="88"/>
    </row>
    <row r="62" spans="1:59" x14ac:dyDescent="0.2">
      <c r="A62" s="239"/>
      <c r="B62" s="667"/>
      <c r="C62" s="668"/>
      <c r="D62" s="409"/>
      <c r="E62" s="409"/>
      <c r="F62" s="410"/>
      <c r="G62" s="409"/>
      <c r="H62" s="667"/>
      <c r="I62" s="668"/>
      <c r="J62" s="409"/>
      <c r="K62" s="410"/>
      <c r="L62" s="667"/>
      <c r="M62" s="668"/>
      <c r="N62" s="411"/>
      <c r="O62" s="411"/>
      <c r="P62" s="411"/>
      <c r="Q62" s="410"/>
      <c r="R62" s="667"/>
      <c r="S62" s="668"/>
      <c r="T62" s="411"/>
      <c r="U62" s="410"/>
      <c r="V62" s="409"/>
      <c r="W62" s="667"/>
      <c r="X62" s="668"/>
      <c r="Y62" s="409"/>
      <c r="Z62" s="409"/>
      <c r="AA62" s="667"/>
      <c r="AB62" s="668"/>
      <c r="AC62" s="409"/>
      <c r="AD62" s="409"/>
      <c r="AE62" s="409"/>
      <c r="AF62" s="691"/>
      <c r="AG62" s="692"/>
      <c r="AH62" s="411"/>
      <c r="AI62" s="411"/>
      <c r="AJ62" s="411"/>
      <c r="AK62" s="410"/>
      <c r="AL62" s="667"/>
      <c r="AM62" s="668"/>
      <c r="AN62" s="411"/>
      <c r="AO62" s="667"/>
      <c r="AP62" s="668"/>
      <c r="AQ62" s="409"/>
      <c r="AR62" s="409"/>
      <c r="AS62" s="410"/>
      <c r="AT62" s="409"/>
      <c r="AU62" s="667"/>
      <c r="AV62" s="668"/>
      <c r="AW62" s="221"/>
      <c r="AX62" s="88"/>
      <c r="AY62" s="88"/>
    </row>
    <row r="63" spans="1:59" x14ac:dyDescent="0.2">
      <c r="A63" s="239"/>
      <c r="B63" s="667"/>
      <c r="C63" s="668"/>
      <c r="D63" s="409"/>
      <c r="E63" s="409"/>
      <c r="F63" s="410"/>
      <c r="G63" s="409"/>
      <c r="H63" s="667"/>
      <c r="I63" s="668"/>
      <c r="J63" s="409"/>
      <c r="K63" s="410"/>
      <c r="L63" s="667"/>
      <c r="M63" s="668"/>
      <c r="N63" s="411"/>
      <c r="O63" s="411"/>
      <c r="P63" s="411"/>
      <c r="Q63" s="410"/>
      <c r="R63" s="667"/>
      <c r="S63" s="668"/>
      <c r="T63" s="411"/>
      <c r="U63" s="410"/>
      <c r="V63" s="409"/>
      <c r="W63" s="667"/>
      <c r="X63" s="668"/>
      <c r="Y63" s="409"/>
      <c r="Z63" s="409"/>
      <c r="AA63" s="667"/>
      <c r="AB63" s="668"/>
      <c r="AC63" s="409"/>
      <c r="AD63" s="409"/>
      <c r="AE63" s="409"/>
      <c r="AF63" s="691"/>
      <c r="AG63" s="692"/>
      <c r="AH63" s="411"/>
      <c r="AI63" s="411"/>
      <c r="AJ63" s="411"/>
      <c r="AK63" s="410"/>
      <c r="AL63" s="667"/>
      <c r="AM63" s="668"/>
      <c r="AN63" s="411"/>
      <c r="AO63" s="667"/>
      <c r="AP63" s="668"/>
      <c r="AQ63" s="409"/>
      <c r="AR63" s="409"/>
      <c r="AS63" s="410"/>
      <c r="AT63" s="409"/>
      <c r="AU63" s="667"/>
      <c r="AV63" s="668"/>
      <c r="AW63" s="221"/>
    </row>
    <row r="64" spans="1:59" x14ac:dyDescent="0.2">
      <c r="A64" s="239"/>
      <c r="B64" s="667"/>
      <c r="C64" s="668"/>
      <c r="D64" s="409"/>
      <c r="E64" s="409"/>
      <c r="F64" s="410"/>
      <c r="G64" s="409"/>
      <c r="H64" s="667"/>
      <c r="I64" s="668"/>
      <c r="J64" s="409"/>
      <c r="K64" s="410"/>
      <c r="L64" s="667"/>
      <c r="M64" s="668"/>
      <c r="N64" s="411"/>
      <c r="O64" s="411"/>
      <c r="P64" s="411"/>
      <c r="Q64" s="410"/>
      <c r="R64" s="667"/>
      <c r="S64" s="668"/>
      <c r="T64" s="411"/>
      <c r="U64" s="410"/>
      <c r="V64" s="409"/>
      <c r="W64" s="667"/>
      <c r="X64" s="668"/>
      <c r="Y64" s="409"/>
      <c r="Z64" s="409"/>
      <c r="AA64" s="667"/>
      <c r="AB64" s="668"/>
      <c r="AC64" s="409"/>
      <c r="AD64" s="409"/>
      <c r="AE64" s="409"/>
      <c r="AF64" s="691"/>
      <c r="AG64" s="692"/>
      <c r="AH64" s="411"/>
      <c r="AI64" s="411"/>
      <c r="AJ64" s="411"/>
      <c r="AK64" s="410"/>
      <c r="AL64" s="667"/>
      <c r="AM64" s="668"/>
      <c r="AN64" s="411"/>
      <c r="AO64" s="667"/>
      <c r="AP64" s="668"/>
      <c r="AQ64" s="409"/>
      <c r="AR64" s="409"/>
      <c r="AS64" s="410"/>
      <c r="AT64" s="409"/>
      <c r="AU64" s="667"/>
      <c r="AV64" s="668"/>
      <c r="AW64" s="221"/>
    </row>
    <row r="65" spans="1:49" x14ac:dyDescent="0.2">
      <c r="A65" s="239"/>
      <c r="B65" s="667"/>
      <c r="C65" s="668"/>
      <c r="D65" s="409"/>
      <c r="E65" s="409"/>
      <c r="F65" s="410"/>
      <c r="G65" s="409"/>
      <c r="H65" s="667"/>
      <c r="I65" s="668"/>
      <c r="J65" s="409"/>
      <c r="K65" s="410"/>
      <c r="L65" s="667"/>
      <c r="M65" s="668"/>
      <c r="N65" s="411"/>
      <c r="O65" s="411"/>
      <c r="P65" s="411"/>
      <c r="Q65" s="412"/>
      <c r="R65" s="667"/>
      <c r="S65" s="668"/>
      <c r="T65" s="413"/>
      <c r="U65" s="410"/>
      <c r="V65" s="412"/>
      <c r="W65" s="667"/>
      <c r="X65" s="668"/>
      <c r="Y65" s="409"/>
      <c r="Z65" s="409"/>
      <c r="AA65" s="667"/>
      <c r="AB65" s="668"/>
      <c r="AC65" s="409"/>
      <c r="AD65" s="409"/>
      <c r="AE65" s="409"/>
      <c r="AF65" s="693"/>
      <c r="AG65" s="694"/>
      <c r="AH65" s="411"/>
      <c r="AI65" s="411"/>
      <c r="AJ65" s="411"/>
      <c r="AK65" s="412"/>
      <c r="AL65" s="667"/>
      <c r="AM65" s="668"/>
      <c r="AN65" s="411"/>
      <c r="AO65" s="667"/>
      <c r="AP65" s="668"/>
      <c r="AQ65" s="409"/>
      <c r="AR65" s="409"/>
      <c r="AS65" s="410"/>
      <c r="AT65" s="409"/>
      <c r="AU65" s="667"/>
      <c r="AV65" s="668"/>
      <c r="AW65" s="221"/>
    </row>
    <row r="66" spans="1:49" x14ac:dyDescent="0.2">
      <c r="A66" s="221"/>
      <c r="B66" s="680"/>
      <c r="C66" s="680"/>
      <c r="D66" s="221"/>
      <c r="E66" s="221"/>
      <c r="F66" s="221"/>
      <c r="G66" s="221"/>
      <c r="H66" s="680"/>
      <c r="I66" s="680"/>
      <c r="J66" s="221"/>
      <c r="K66" s="221"/>
      <c r="L66" s="680"/>
      <c r="M66" s="680"/>
      <c r="N66" s="221"/>
      <c r="O66" s="681"/>
      <c r="P66" s="681"/>
      <c r="Q66" s="221"/>
      <c r="R66" s="221"/>
      <c r="S66" s="681"/>
      <c r="T66" s="681"/>
      <c r="U66" s="221"/>
      <c r="V66" s="221"/>
      <c r="W66" s="221"/>
      <c r="X66" s="221"/>
      <c r="Y66" s="239"/>
      <c r="Z66" s="221"/>
      <c r="AA66" s="681"/>
      <c r="AB66" s="681"/>
      <c r="AC66" s="221"/>
      <c r="AD66" s="681"/>
      <c r="AE66" s="681"/>
      <c r="AF66" s="221"/>
      <c r="AG66" s="221"/>
      <c r="AH66" s="221"/>
      <c r="AI66" s="681"/>
      <c r="AJ66" s="681"/>
      <c r="AK66" s="221"/>
      <c r="AL66" s="221"/>
      <c r="AM66" s="221"/>
      <c r="AN66" s="681"/>
      <c r="AO66" s="681"/>
      <c r="AP66" s="221"/>
      <c r="AQ66" s="221"/>
      <c r="AR66" s="221"/>
      <c r="AS66" s="221"/>
      <c r="AT66" s="221"/>
      <c r="AU66" s="221"/>
      <c r="AV66" s="221"/>
      <c r="AW66" s="221"/>
    </row>
    <row r="67" spans="1:49" x14ac:dyDescent="0.2">
      <c r="A67" s="221"/>
      <c r="B67" s="221"/>
      <c r="C67" s="221"/>
      <c r="D67" s="221"/>
      <c r="E67" s="221"/>
      <c r="F67" s="231"/>
      <c r="G67" s="225"/>
      <c r="H67" s="225"/>
      <c r="I67" s="225"/>
      <c r="J67" s="225"/>
      <c r="K67" s="225"/>
      <c r="L67" s="225"/>
      <c r="M67" s="225"/>
      <c r="N67" s="225"/>
      <c r="O67" s="232"/>
      <c r="P67" s="221"/>
      <c r="Q67" s="221"/>
      <c r="R67" s="221"/>
      <c r="S67" s="221"/>
      <c r="T67" s="221"/>
      <c r="U67" s="231"/>
      <c r="V67" s="225"/>
      <c r="W67" s="225"/>
      <c r="X67" s="225"/>
      <c r="Y67" s="225"/>
      <c r="Z67" s="225"/>
      <c r="AA67" s="225"/>
      <c r="AB67" s="225"/>
      <c r="AC67" s="225"/>
      <c r="AD67" s="232"/>
      <c r="AE67" s="221"/>
      <c r="AF67" s="221"/>
      <c r="AG67" s="221"/>
      <c r="AH67" s="221"/>
      <c r="AI67" s="221"/>
      <c r="AJ67" s="231"/>
      <c r="AK67" s="225"/>
      <c r="AL67" s="225"/>
      <c r="AM67" s="225"/>
      <c r="AN67" s="225"/>
      <c r="AO67" s="225"/>
      <c r="AP67" s="225"/>
      <c r="AQ67" s="225"/>
      <c r="AR67" s="225"/>
      <c r="AS67" s="232"/>
      <c r="AT67" s="231"/>
      <c r="AU67" s="221"/>
      <c r="AV67" s="221"/>
      <c r="AW67" s="221"/>
    </row>
    <row r="68" spans="1:49" x14ac:dyDescent="0.2">
      <c r="A68" s="221"/>
      <c r="B68" s="221"/>
      <c r="C68" s="221"/>
      <c r="D68" s="221"/>
      <c r="E68" s="221"/>
      <c r="F68" s="231"/>
      <c r="G68" s="225"/>
      <c r="H68" s="225"/>
      <c r="I68" s="681">
        <f>日程!U114</f>
        <v>1</v>
      </c>
      <c r="J68" s="684" t="str">
        <f>日程!V114&amp;日程!W114&amp;日程!X114</f>
        <v>0-0</v>
      </c>
      <c r="K68" s="683"/>
      <c r="L68" s="681">
        <f>日程!Y114</f>
        <v>0</v>
      </c>
      <c r="M68" s="225"/>
      <c r="N68" s="225"/>
      <c r="O68" s="232"/>
      <c r="P68" s="221"/>
      <c r="Q68" s="221"/>
      <c r="R68" s="221"/>
      <c r="S68" s="221"/>
      <c r="T68" s="221"/>
      <c r="U68" s="231"/>
      <c r="V68" s="225"/>
      <c r="W68" s="225"/>
      <c r="X68" s="681">
        <f>日程!U119</f>
        <v>3</v>
      </c>
      <c r="Y68" s="684" t="str">
        <f>日程!V119&amp;A45&amp;日程!X119</f>
        <v>1‐0</v>
      </c>
      <c r="Z68" s="683"/>
      <c r="AA68" s="681">
        <f>日程!Y119</f>
        <v>0</v>
      </c>
      <c r="AB68" s="225"/>
      <c r="AC68" s="225"/>
      <c r="AD68" s="232"/>
      <c r="AE68" s="221"/>
      <c r="AF68" s="221"/>
      <c r="AG68" s="221"/>
      <c r="AH68" s="221"/>
      <c r="AI68" s="221"/>
      <c r="AJ68" s="231"/>
      <c r="AK68" s="225"/>
      <c r="AL68" s="225"/>
      <c r="AM68" s="681">
        <f>日程!AC114</f>
        <v>1</v>
      </c>
      <c r="AN68" s="684" t="str">
        <f>日程!AD114&amp;日程!AE114&amp;日程!AF114</f>
        <v>1-0</v>
      </c>
      <c r="AO68" s="683"/>
      <c r="AP68" s="681">
        <f>日程!AG114</f>
        <v>0</v>
      </c>
      <c r="AQ68" s="225"/>
      <c r="AR68" s="225"/>
      <c r="AS68" s="232"/>
      <c r="AT68" s="231"/>
      <c r="AU68" s="221"/>
      <c r="AV68" s="221"/>
      <c r="AW68" s="221"/>
    </row>
    <row r="69" spans="1:49" x14ac:dyDescent="0.2">
      <c r="A69" s="221"/>
      <c r="B69" s="221"/>
      <c r="C69" s="221"/>
      <c r="D69" s="221"/>
      <c r="E69" s="221"/>
      <c r="F69" s="226"/>
      <c r="G69" s="233"/>
      <c r="H69" s="233"/>
      <c r="I69" s="695"/>
      <c r="J69" s="696" t="str">
        <f>日程!V115&amp;日程!W115&amp;日程!X115</f>
        <v>1-0</v>
      </c>
      <c r="K69" s="697"/>
      <c r="L69" s="695"/>
      <c r="M69" s="233"/>
      <c r="N69" s="233"/>
      <c r="O69" s="234"/>
      <c r="P69" s="221"/>
      <c r="Q69" s="221"/>
      <c r="R69" s="221"/>
      <c r="S69" s="221"/>
      <c r="T69" s="221"/>
      <c r="U69" s="226"/>
      <c r="V69" s="233"/>
      <c r="W69" s="233"/>
      <c r="X69" s="695"/>
      <c r="Y69" s="696" t="str">
        <f>日程!V120&amp;A46&amp;日程!X120</f>
        <v>2‐0</v>
      </c>
      <c r="Z69" s="697"/>
      <c r="AA69" s="695"/>
      <c r="AB69" s="233"/>
      <c r="AC69" s="233"/>
      <c r="AD69" s="234"/>
      <c r="AE69" s="221"/>
      <c r="AF69" s="221"/>
      <c r="AG69" s="221"/>
      <c r="AH69" s="221"/>
      <c r="AI69" s="221"/>
      <c r="AJ69" s="226"/>
      <c r="AK69" s="233"/>
      <c r="AL69" s="233"/>
      <c r="AM69" s="695"/>
      <c r="AN69" s="696" t="str">
        <f>日程!AD115&amp;日程!AE115&amp;日程!AF115</f>
        <v>0-0</v>
      </c>
      <c r="AO69" s="697"/>
      <c r="AP69" s="695"/>
      <c r="AQ69" s="233"/>
      <c r="AR69" s="233"/>
      <c r="AS69" s="234"/>
      <c r="AT69" s="231"/>
      <c r="AU69" s="221"/>
      <c r="AV69" s="221"/>
      <c r="AW69" s="221"/>
    </row>
    <row r="70" spans="1:49" x14ac:dyDescent="0.2">
      <c r="A70" s="221"/>
      <c r="B70" s="221"/>
      <c r="C70" s="678" t="s">
        <v>248</v>
      </c>
      <c r="D70" s="678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678" t="s">
        <v>249</v>
      </c>
      <c r="S70" s="678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678" t="s">
        <v>250</v>
      </c>
      <c r="AH70" s="678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221"/>
      <c r="AU70" s="221"/>
      <c r="AV70" s="221"/>
      <c r="AW70" s="221"/>
    </row>
    <row r="71" spans="1:49" x14ac:dyDescent="0.2">
      <c r="A71" s="221"/>
      <c r="B71" s="221"/>
      <c r="C71" s="678"/>
      <c r="D71" s="678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678"/>
      <c r="S71" s="678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678"/>
      <c r="AH71" s="678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1"/>
      <c r="AV71" s="221"/>
      <c r="AW71" s="221"/>
    </row>
    <row r="72" spans="1:49" x14ac:dyDescent="0.2">
      <c r="A72" s="221"/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  <c r="AS72" s="221"/>
      <c r="AT72" s="221"/>
      <c r="AU72" s="221"/>
      <c r="AV72" s="221"/>
      <c r="AW72" s="221"/>
    </row>
  </sheetData>
  <mergeCells count="189">
    <mergeCell ref="AM68:AM69"/>
    <mergeCell ref="AN68:AO68"/>
    <mergeCell ref="AP68:AP69"/>
    <mergeCell ref="AN69:AO69"/>
    <mergeCell ref="D54:D55"/>
    <mergeCell ref="G54:G55"/>
    <mergeCell ref="R54:R55"/>
    <mergeCell ref="U54:U55"/>
    <mergeCell ref="AD54:AD55"/>
    <mergeCell ref="AK57:AK58"/>
    <mergeCell ref="E55:F55"/>
    <mergeCell ref="O57:P57"/>
    <mergeCell ref="O58:P58"/>
    <mergeCell ref="AI57:AJ57"/>
    <mergeCell ref="AI58:AJ58"/>
    <mergeCell ref="S55:T55"/>
    <mergeCell ref="N57:N58"/>
    <mergeCell ref="Q57:Q58"/>
    <mergeCell ref="AH57:AH58"/>
    <mergeCell ref="AI66:AJ66"/>
    <mergeCell ref="AN66:AO66"/>
    <mergeCell ref="F29:G30"/>
    <mergeCell ref="AD29:AE30"/>
    <mergeCell ref="AQ54:AQ55"/>
    <mergeCell ref="AT54:AT55"/>
    <mergeCell ref="X48:X49"/>
    <mergeCell ref="AA48:AA49"/>
    <mergeCell ref="AG54:AG55"/>
    <mergeCell ref="AJ51:AJ52"/>
    <mergeCell ref="AK51:AL51"/>
    <mergeCell ref="AM51:AM52"/>
    <mergeCell ref="AK52:AL52"/>
    <mergeCell ref="AR54:AS54"/>
    <mergeCell ref="AR55:AS55"/>
    <mergeCell ref="AE54:AF54"/>
    <mergeCell ref="AE55:AF55"/>
    <mergeCell ref="Y48:Z48"/>
    <mergeCell ref="Y49:Z49"/>
    <mergeCell ref="AT51:AU52"/>
    <mergeCell ref="K28:K29"/>
    <mergeCell ref="N28:N29"/>
    <mergeCell ref="AL31:AL32"/>
    <mergeCell ref="AL28:AL29"/>
    <mergeCell ref="AI31:AI32"/>
    <mergeCell ref="AI28:AI29"/>
    <mergeCell ref="N31:N32"/>
    <mergeCell ref="K31:K32"/>
    <mergeCell ref="L28:M28"/>
    <mergeCell ref="L29:M29"/>
    <mergeCell ref="L31:M31"/>
    <mergeCell ref="L32:M32"/>
    <mergeCell ref="AJ28:AK28"/>
    <mergeCell ref="AJ29:AK29"/>
    <mergeCell ref="AJ31:AK31"/>
    <mergeCell ref="AJ32:AK32"/>
    <mergeCell ref="J17:J18"/>
    <mergeCell ref="G17:G18"/>
    <mergeCell ref="H17:I17"/>
    <mergeCell ref="H18:I18"/>
    <mergeCell ref="P17:Q17"/>
    <mergeCell ref="P18:Q18"/>
    <mergeCell ref="Z8:Z9"/>
    <mergeCell ref="AI11:AI12"/>
    <mergeCell ref="AS14:AS15"/>
    <mergeCell ref="AP14:AP15"/>
    <mergeCell ref="AP17:AP18"/>
    <mergeCell ref="AH17:AH18"/>
    <mergeCell ref="AE17:AE18"/>
    <mergeCell ref="AB14:AB15"/>
    <mergeCell ref="AE14:AE15"/>
    <mergeCell ref="AM17:AM18"/>
    <mergeCell ref="AL11:AL12"/>
    <mergeCell ref="AN17:AO17"/>
    <mergeCell ref="AN18:AO18"/>
    <mergeCell ref="AQ14:AR14"/>
    <mergeCell ref="AQ15:AR15"/>
    <mergeCell ref="AF17:AG17"/>
    <mergeCell ref="AF18:AG18"/>
    <mergeCell ref="C70:D71"/>
    <mergeCell ref="R70:S71"/>
    <mergeCell ref="AG70:AH71"/>
    <mergeCell ref="B66:C66"/>
    <mergeCell ref="H66:I66"/>
    <mergeCell ref="L66:M66"/>
    <mergeCell ref="O66:P66"/>
    <mergeCell ref="S66:T66"/>
    <mergeCell ref="AA66:AB66"/>
    <mergeCell ref="AD66:AE66"/>
    <mergeCell ref="I68:I69"/>
    <mergeCell ref="J68:K68"/>
    <mergeCell ref="L68:L69"/>
    <mergeCell ref="J69:K69"/>
    <mergeCell ref="X68:X69"/>
    <mergeCell ref="Y68:Z68"/>
    <mergeCell ref="AA68:AA69"/>
    <mergeCell ref="Y69:Z69"/>
    <mergeCell ref="AU60:AV60"/>
    <mergeCell ref="B61:C65"/>
    <mergeCell ref="H61:I65"/>
    <mergeCell ref="L61:M65"/>
    <mergeCell ref="R61:S65"/>
    <mergeCell ref="W61:X65"/>
    <mergeCell ref="AA61:AB65"/>
    <mergeCell ref="AF61:AG65"/>
    <mergeCell ref="AL61:AM65"/>
    <mergeCell ref="AO61:AP65"/>
    <mergeCell ref="AU61:AV65"/>
    <mergeCell ref="B60:C60"/>
    <mergeCell ref="H60:I60"/>
    <mergeCell ref="L60:M60"/>
    <mergeCell ref="AO60:AP60"/>
    <mergeCell ref="B33:C34"/>
    <mergeCell ref="Z33:AA34"/>
    <mergeCell ref="W45:X46"/>
    <mergeCell ref="J48:K49"/>
    <mergeCell ref="AM48:AN49"/>
    <mergeCell ref="C51:D52"/>
    <mergeCell ref="U51:V52"/>
    <mergeCell ref="AC51:AD52"/>
    <mergeCell ref="R60:S60"/>
    <mergeCell ref="W60:X60"/>
    <mergeCell ref="AA60:AB60"/>
    <mergeCell ref="AF60:AG60"/>
    <mergeCell ref="AL60:AM60"/>
    <mergeCell ref="L54:M55"/>
    <mergeCell ref="AK54:AL55"/>
    <mergeCell ref="L51:M51"/>
    <mergeCell ref="L52:M52"/>
    <mergeCell ref="E54:F54"/>
    <mergeCell ref="S54:T54"/>
    <mergeCell ref="K51:K52"/>
    <mergeCell ref="N51:N52"/>
    <mergeCell ref="V5:W6"/>
    <mergeCell ref="J8:K9"/>
    <mergeCell ref="AL8:AM9"/>
    <mergeCell ref="V20:W20"/>
    <mergeCell ref="Z20:AA20"/>
    <mergeCell ref="AD20:AE20"/>
    <mergeCell ref="AH20:AI20"/>
    <mergeCell ref="AL20:AM20"/>
    <mergeCell ref="AJ11:AK11"/>
    <mergeCell ref="AJ12:AK12"/>
    <mergeCell ref="L11:M11"/>
    <mergeCell ref="L12:M12"/>
    <mergeCell ref="X8:Y8"/>
    <mergeCell ref="X9:Y9"/>
    <mergeCell ref="K11:K12"/>
    <mergeCell ref="W8:W9"/>
    <mergeCell ref="S14:T14"/>
    <mergeCell ref="S15:T15"/>
    <mergeCell ref="AC14:AD14"/>
    <mergeCell ref="AC15:AD15"/>
    <mergeCell ref="U14:U15"/>
    <mergeCell ref="R14:R15"/>
    <mergeCell ref="R17:R18"/>
    <mergeCell ref="O17:O18"/>
    <mergeCell ref="C11:D12"/>
    <mergeCell ref="U11:V12"/>
    <mergeCell ref="AA11:AB12"/>
    <mergeCell ref="AS11:AT12"/>
    <mergeCell ref="A14:A15"/>
    <mergeCell ref="J14:K15"/>
    <mergeCell ref="N14:O15"/>
    <mergeCell ref="AH14:AI15"/>
    <mergeCell ref="AL14:AM15"/>
    <mergeCell ref="N11:N12"/>
    <mergeCell ref="G14:G15"/>
    <mergeCell ref="D14:D15"/>
    <mergeCell ref="E14:F14"/>
    <mergeCell ref="E15:F15"/>
    <mergeCell ref="AT21:AU25"/>
    <mergeCell ref="AL21:AM25"/>
    <mergeCell ref="AP21:AQ25"/>
    <mergeCell ref="N21:O25"/>
    <mergeCell ref="R21:S25"/>
    <mergeCell ref="V21:W25"/>
    <mergeCell ref="AT20:AU20"/>
    <mergeCell ref="B21:C25"/>
    <mergeCell ref="F21:G25"/>
    <mergeCell ref="B20:C20"/>
    <mergeCell ref="F20:G20"/>
    <mergeCell ref="J20:K20"/>
    <mergeCell ref="N20:O20"/>
    <mergeCell ref="R20:S20"/>
    <mergeCell ref="AP20:AQ20"/>
    <mergeCell ref="J21:K25"/>
    <mergeCell ref="Z21:AA25"/>
    <mergeCell ref="AD21:AE25"/>
    <mergeCell ref="AH21:AI25"/>
  </mergeCells>
  <phoneticPr fontId="1"/>
  <pageMargins left="0.7" right="0.7" top="0.75" bottom="0.75" header="0.3" footer="0.3"/>
  <pageSetup paperSize="9" scale="59" orientation="portrait" r:id="rId1"/>
  <rowBreaks count="1" manualBreakCount="1">
    <brk id="19" max="59" man="1"/>
  </rowBreaks>
  <colBreaks count="1" manualBreakCount="1">
    <brk id="54" max="70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P106"/>
  <sheetViews>
    <sheetView view="pageBreakPreview" topLeftCell="A97" zoomScale="70" zoomScaleNormal="60" zoomScaleSheetLayoutView="70" zoomScalePageLayoutView="60" workbookViewId="0">
      <selection activeCell="A56" sqref="A56"/>
    </sheetView>
  </sheetViews>
  <sheetFormatPr defaultColWidth="8.88671875" defaultRowHeight="13.2" x14ac:dyDescent="0.2"/>
  <cols>
    <col min="1" max="1" width="27.88671875" style="119" customWidth="1"/>
    <col min="2" max="3" width="3.88671875" style="119" customWidth="1"/>
    <col min="4" max="4" width="4.33203125" style="119" customWidth="1"/>
    <col min="5" max="5" width="3.33203125" style="119" customWidth="1"/>
    <col min="6" max="6" width="4.33203125" style="119" customWidth="1"/>
    <col min="7" max="10" width="3.88671875" style="119" customWidth="1"/>
    <col min="11" max="11" width="4.33203125" style="119" customWidth="1"/>
    <col min="12" max="12" width="3.33203125" style="119" customWidth="1"/>
    <col min="13" max="13" width="4.33203125" style="119" customWidth="1"/>
    <col min="14" max="17" width="3.88671875" style="119" customWidth="1"/>
    <col min="18" max="18" width="4.33203125" style="119" customWidth="1"/>
    <col min="19" max="19" width="3.33203125" style="119" customWidth="1"/>
    <col min="20" max="20" width="4.33203125" style="119" customWidth="1"/>
    <col min="21" max="22" width="3.88671875" style="119" customWidth="1"/>
    <col min="23" max="23" width="8.109375" style="119" customWidth="1"/>
    <col min="24" max="27" width="8" style="119" customWidth="1"/>
    <col min="28" max="28" width="8.33203125" style="119" customWidth="1"/>
    <col min="29" max="29" width="13.88671875" style="180" customWidth="1"/>
    <col min="30" max="30" width="7.6640625" style="96" customWidth="1"/>
    <col min="31" max="31" width="16.109375" style="634" customWidth="1"/>
    <col min="32" max="32" width="5.33203125" style="96" customWidth="1"/>
    <col min="33" max="33" width="14.6640625" style="96" customWidth="1"/>
    <col min="34" max="34" width="5.88671875" style="96" customWidth="1"/>
    <col min="35" max="35" width="8.109375" style="96" customWidth="1"/>
    <col min="36" max="36" width="20.109375" style="96" customWidth="1"/>
    <col min="37" max="37" width="5.88671875" style="96" customWidth="1"/>
    <col min="38" max="16384" width="8.88671875" style="96"/>
  </cols>
  <sheetData>
    <row r="1" spans="1:35" ht="28.2" x14ac:dyDescent="0.2">
      <c r="A1" s="94" t="s">
        <v>873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5"/>
      <c r="AB1" s="94"/>
      <c r="AC1" s="181"/>
      <c r="AF1" s="94"/>
    </row>
    <row r="2" spans="1:35" ht="28.5" customHeight="1" x14ac:dyDescent="0.2">
      <c r="A2" s="94" t="s">
        <v>94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7"/>
      <c r="R2" s="94"/>
      <c r="S2" s="94"/>
      <c r="T2" s="98"/>
      <c r="U2" s="98"/>
      <c r="V2" s="98"/>
      <c r="W2" s="98"/>
      <c r="X2" s="98"/>
      <c r="Y2" s="98"/>
      <c r="Z2" s="98"/>
      <c r="AA2" s="98"/>
      <c r="AB2" s="98"/>
      <c r="AC2" s="182"/>
      <c r="AF2" s="98"/>
    </row>
    <row r="3" spans="1:35" ht="28.5" customHeight="1" thickBot="1" x14ac:dyDescent="0.25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1"/>
      <c r="R3" s="100"/>
      <c r="S3" s="100"/>
      <c r="T3" s="102"/>
      <c r="U3" s="102"/>
      <c r="V3" s="102"/>
      <c r="W3" s="102"/>
      <c r="X3" s="102"/>
      <c r="Y3" s="102"/>
      <c r="Z3" s="102"/>
      <c r="AA3" s="102"/>
      <c r="AB3" s="102"/>
      <c r="AC3" s="183"/>
      <c r="AF3" s="98"/>
    </row>
    <row r="4" spans="1:35" ht="53.25" customHeight="1" x14ac:dyDescent="0.2">
      <c r="A4" s="213" t="s">
        <v>198</v>
      </c>
      <c r="B4" s="701" t="str">
        <f>IF(A5="","",VLOOKUP(A5,参加チーム!$B$7:$D$35,2,FALSE))</f>
        <v>フリーデン</v>
      </c>
      <c r="C4" s="702"/>
      <c r="D4" s="702"/>
      <c r="E4" s="702"/>
      <c r="F4" s="702"/>
      <c r="G4" s="702"/>
      <c r="H4" s="703"/>
      <c r="I4" s="701" t="str">
        <f>IF(A8="","",VLOOKUP(A8,参加チーム!$B$7:$D$35,2,FALSE))</f>
        <v>はんのう</v>
      </c>
      <c r="J4" s="702"/>
      <c r="K4" s="702"/>
      <c r="L4" s="702"/>
      <c r="M4" s="702"/>
      <c r="N4" s="702"/>
      <c r="O4" s="703"/>
      <c r="P4" s="701" t="str">
        <f>IF(A11="","",VLOOKUP(A11,参加チーム!$B$7:$D$35,2,FALSE))</f>
        <v>南アルプス</v>
      </c>
      <c r="Q4" s="702"/>
      <c r="R4" s="702"/>
      <c r="S4" s="702"/>
      <c r="T4" s="702"/>
      <c r="U4" s="702"/>
      <c r="V4" s="704"/>
      <c r="W4" s="248" t="s">
        <v>84</v>
      </c>
      <c r="X4" s="249" t="s">
        <v>85</v>
      </c>
      <c r="Y4" s="249" t="s">
        <v>86</v>
      </c>
      <c r="Z4" s="249" t="s">
        <v>87</v>
      </c>
      <c r="AA4" s="250" t="s">
        <v>88</v>
      </c>
      <c r="AB4" s="151"/>
      <c r="AC4" s="179"/>
      <c r="AD4" s="153"/>
      <c r="AE4" s="599"/>
    </row>
    <row r="5" spans="1:35" ht="28.5" customHeight="1" x14ac:dyDescent="0.2">
      <c r="A5" s="705" t="str">
        <f>Gリーグ!AN8</f>
        <v>フリーデン
ホッケースポーツ少年団</v>
      </c>
      <c r="B5" s="725"/>
      <c r="C5" s="726"/>
      <c r="D5" s="726"/>
      <c r="E5" s="726"/>
      <c r="F5" s="726"/>
      <c r="G5" s="726"/>
      <c r="H5" s="727"/>
      <c r="I5" s="724" t="s">
        <v>650</v>
      </c>
      <c r="J5" s="715"/>
      <c r="K5" s="715" t="str">
        <f>IF(I6=" "," ",IF(I6&gt;N6,"○",IF(I6&lt;N6,"●",IF(I6=N6,"△"))))</f>
        <v>○</v>
      </c>
      <c r="L5" s="715"/>
      <c r="M5" s="715"/>
      <c r="N5" s="707"/>
      <c r="O5" s="708"/>
      <c r="P5" s="724" t="s">
        <v>651</v>
      </c>
      <c r="Q5" s="715"/>
      <c r="R5" s="715" t="str">
        <f>IF(P6=" "," ",IF(P6&gt;U6,"○",IF(P6&lt;U6,"●",IF(P6=U6,"△"))))</f>
        <v>○</v>
      </c>
      <c r="S5" s="715"/>
      <c r="T5" s="715"/>
      <c r="U5" s="105"/>
      <c r="V5" s="107"/>
      <c r="W5" s="734">
        <f>X5*3+Y5*1+Z5*0</f>
        <v>6</v>
      </c>
      <c r="X5" s="737">
        <f>COUNTIF(B5:V5,"○")</f>
        <v>2</v>
      </c>
      <c r="Y5" s="737">
        <f>COUNTIF(B5:V5,"△")</f>
        <v>0</v>
      </c>
      <c r="Z5" s="737">
        <f>COUNTIF(B5:V5,"●")</f>
        <v>0</v>
      </c>
      <c r="AA5" s="744">
        <f>IF(AC6="","",RANK(AC6,AC5:AC13))</f>
        <v>1</v>
      </c>
      <c r="AB5" s="750" t="str">
        <f>B4</f>
        <v>フリーデン</v>
      </c>
      <c r="AC5" s="179"/>
      <c r="AD5" s="153" t="s">
        <v>6</v>
      </c>
      <c r="AE5" s="748" t="s">
        <v>130</v>
      </c>
      <c r="AF5" s="748"/>
      <c r="AG5" s="153"/>
      <c r="AH5" s="153"/>
      <c r="AI5" s="153"/>
    </row>
    <row r="6" spans="1:35" ht="28.5" customHeight="1" x14ac:dyDescent="0.2">
      <c r="A6" s="706"/>
      <c r="B6" s="728"/>
      <c r="C6" s="729"/>
      <c r="D6" s="729"/>
      <c r="E6" s="729"/>
      <c r="F6" s="729"/>
      <c r="G6" s="729"/>
      <c r="H6" s="730"/>
      <c r="I6" s="709">
        <f>IF(AND(K6="",K7="")," ",SUM(K6:K7))</f>
        <v>4</v>
      </c>
      <c r="J6" s="710"/>
      <c r="K6" s="176">
        <f>IF(I5="","",VLOOKUP(I5,日程!$AJ$6:$AT$143,2,FALSE))</f>
        <v>3</v>
      </c>
      <c r="L6" s="178" t="s">
        <v>1</v>
      </c>
      <c r="M6" s="178">
        <f>IF(I5="","",VLOOKUP(I5,日程!$AJ$6:$AT$143,3,FALSE))</f>
        <v>0</v>
      </c>
      <c r="N6" s="709">
        <f>IF(AND(M6="",M7="")," ",SUM(M6:M7))</f>
        <v>0</v>
      </c>
      <c r="O6" s="710"/>
      <c r="P6" s="709">
        <f>IF(AND(R6="",R7="")," ",SUM(R6:R7))</f>
        <v>2</v>
      </c>
      <c r="Q6" s="710"/>
      <c r="R6" s="176">
        <f>IF(P5="","",VLOOKUP(P5,日程!$AJ$6:$AT$143,2,FALSE))</f>
        <v>2</v>
      </c>
      <c r="S6" s="178" t="s">
        <v>1</v>
      </c>
      <c r="T6" s="108">
        <f>IF(P5="","",VLOOKUP(P5,日程!$AJ$6:$AT$143,3,FALSE))</f>
        <v>0</v>
      </c>
      <c r="U6" s="709">
        <f>IF(AND(T6="",T7="")," ",SUM(T6:T7))</f>
        <v>0</v>
      </c>
      <c r="V6" s="713"/>
      <c r="W6" s="735"/>
      <c r="X6" s="738"/>
      <c r="Y6" s="738"/>
      <c r="Z6" s="738"/>
      <c r="AA6" s="745"/>
      <c r="AB6" s="750"/>
      <c r="AC6" s="152">
        <f>W5*10000+1</f>
        <v>60001</v>
      </c>
      <c r="AD6" s="184">
        <v>1</v>
      </c>
      <c r="AE6" s="280" t="str">
        <f>IF(AB14=6,VLOOKUP(AD6,$AA$5:$AB$13,2,FALSE),"")</f>
        <v>フリーデン</v>
      </c>
      <c r="AF6" s="96">
        <f>IF(AE6="","",VLOOKUP(AE6,参加チーム!$C$6:$G$35,3,FALSE))</f>
        <v>3</v>
      </c>
      <c r="AG6" s="150" t="str">
        <f>IF(AF6="","",VLOOKUP(AF6,参加チーム!$A$7:$D$34,2,FALSE))</f>
        <v>フリーデン
ホッケースポーツ少年団</v>
      </c>
      <c r="AH6" s="150"/>
    </row>
    <row r="7" spans="1:35" ht="28.5" customHeight="1" x14ac:dyDescent="0.2">
      <c r="A7" s="146" t="s">
        <v>95</v>
      </c>
      <c r="B7" s="731"/>
      <c r="C7" s="732"/>
      <c r="D7" s="732"/>
      <c r="E7" s="732"/>
      <c r="F7" s="732"/>
      <c r="G7" s="732"/>
      <c r="H7" s="733"/>
      <c r="I7" s="711"/>
      <c r="J7" s="712"/>
      <c r="K7" s="176">
        <f>IF(I5="","",VLOOKUP(I5,日程!$AJ$6:$AT$143,4,FALSE))</f>
        <v>1</v>
      </c>
      <c r="L7" s="109" t="s">
        <v>1</v>
      </c>
      <c r="M7" s="109">
        <f>IF(I5="","",VLOOKUP(I5,日程!$AJ$6:$AT$143,5,FALSE))</f>
        <v>0</v>
      </c>
      <c r="N7" s="711"/>
      <c r="O7" s="712"/>
      <c r="P7" s="711"/>
      <c r="Q7" s="712"/>
      <c r="R7" s="176">
        <f>IF(P5="","",VLOOKUP(P5,日程!$AJ$6:$AT$143,4,FALSE))</f>
        <v>0</v>
      </c>
      <c r="S7" s="109" t="s">
        <v>1</v>
      </c>
      <c r="T7" s="110">
        <f>IF(P5="","",VLOOKUP(P5,日程!$AJ$6:$AT$143,5,FALSE))</f>
        <v>0</v>
      </c>
      <c r="U7" s="711"/>
      <c r="V7" s="714"/>
      <c r="W7" s="743"/>
      <c r="X7" s="742"/>
      <c r="Y7" s="742"/>
      <c r="Z7" s="742"/>
      <c r="AA7" s="746"/>
      <c r="AB7" s="750"/>
      <c r="AC7" s="152"/>
      <c r="AD7" s="156">
        <v>2</v>
      </c>
      <c r="AE7" s="280" t="str">
        <f>IF(AB14=6,VLOOKUP(AD7,AA5:AB13,2,FALSE),"")</f>
        <v>南アルプス</v>
      </c>
      <c r="AG7" s="150"/>
      <c r="AH7" s="150"/>
    </row>
    <row r="8" spans="1:35" ht="28.5" customHeight="1" x14ac:dyDescent="0.2">
      <c r="A8" s="705" t="str">
        <f>Gリーグ!AN53</f>
        <v>はんのう
ホッケースポーツ少年団</v>
      </c>
      <c r="B8" s="724" t="str">
        <f>I5</f>
        <v>ＦＡ①</v>
      </c>
      <c r="C8" s="715"/>
      <c r="D8" s="715" t="str">
        <f>IF(B9=" "," ",IF(B9&gt;G9,"○",IF(B9&lt;G9,"●",IF(B9=G9,"△"))))</f>
        <v>●</v>
      </c>
      <c r="E8" s="715"/>
      <c r="F8" s="715"/>
      <c r="G8" s="105"/>
      <c r="H8" s="106"/>
      <c r="I8" s="725"/>
      <c r="J8" s="726"/>
      <c r="K8" s="726"/>
      <c r="L8" s="726"/>
      <c r="M8" s="726"/>
      <c r="N8" s="726"/>
      <c r="O8" s="727"/>
      <c r="P8" s="724" t="s">
        <v>652</v>
      </c>
      <c r="Q8" s="715"/>
      <c r="R8" s="715" t="str">
        <f>IF(P9=" "," ",IF(P9&gt;U9,"○",IF(P9&lt;U9,"●",IF(P9=U9,"△"))))</f>
        <v>●</v>
      </c>
      <c r="S8" s="715"/>
      <c r="T8" s="715"/>
      <c r="U8" s="105"/>
      <c r="V8" s="107"/>
      <c r="W8" s="734">
        <f>X8*3+Y8*1+Z8*0</f>
        <v>0</v>
      </c>
      <c r="X8" s="737">
        <f>COUNTIF(B8:V8,"○")</f>
        <v>0</v>
      </c>
      <c r="Y8" s="737">
        <f>COUNTIF(B8:V8,"△")</f>
        <v>0</v>
      </c>
      <c r="Z8" s="737">
        <f>COUNTIF(B8:V8,"●")</f>
        <v>2</v>
      </c>
      <c r="AA8" s="744">
        <f>IF(AC9="","",RANK(AC9,AC5:AC13))</f>
        <v>3</v>
      </c>
      <c r="AB8" s="750" t="str">
        <f>I4</f>
        <v>はんのう</v>
      </c>
      <c r="AC8" s="152"/>
      <c r="AD8" s="156">
        <v>3</v>
      </c>
      <c r="AE8" s="280" t="str">
        <f>IF(AB14=6,VLOOKUP(AD8,AA5:AB13,2,FALSE),"")</f>
        <v>はんのう</v>
      </c>
      <c r="AG8" s="150"/>
      <c r="AH8" s="150"/>
    </row>
    <row r="9" spans="1:35" ht="28.5" customHeight="1" x14ac:dyDescent="0.2">
      <c r="A9" s="706"/>
      <c r="B9" s="709">
        <f>N6</f>
        <v>0</v>
      </c>
      <c r="C9" s="710"/>
      <c r="D9" s="176">
        <f>IF(M6="","",M6)</f>
        <v>0</v>
      </c>
      <c r="E9" s="178" t="s">
        <v>1</v>
      </c>
      <c r="F9" s="108">
        <f>IF(K6="","",K6)</f>
        <v>3</v>
      </c>
      <c r="G9" s="709">
        <f>I6</f>
        <v>4</v>
      </c>
      <c r="H9" s="710"/>
      <c r="I9" s="728"/>
      <c r="J9" s="729"/>
      <c r="K9" s="729"/>
      <c r="L9" s="729"/>
      <c r="M9" s="729"/>
      <c r="N9" s="729"/>
      <c r="O9" s="730"/>
      <c r="P9" s="709">
        <f>IF(AND(R9="",R10="")," ",SUM(R9:R10))</f>
        <v>0</v>
      </c>
      <c r="Q9" s="710"/>
      <c r="R9" s="176">
        <f>IF(P8="","",VLOOKUP(P8,日程!$AJ$6:$AT$143,2,FALSE))</f>
        <v>0</v>
      </c>
      <c r="S9" s="178" t="s">
        <v>1</v>
      </c>
      <c r="T9" s="108">
        <f>IF(P8="","",VLOOKUP(P8,日程!$AJ$6:$AT$143,3,FALSE))</f>
        <v>1</v>
      </c>
      <c r="U9" s="709">
        <f>IF(AND(T9="",T10="")," ",SUM(T9:T10))</f>
        <v>1</v>
      </c>
      <c r="V9" s="713"/>
      <c r="W9" s="735"/>
      <c r="X9" s="738"/>
      <c r="Y9" s="738"/>
      <c r="Z9" s="738"/>
      <c r="AA9" s="745"/>
      <c r="AB9" s="750"/>
      <c r="AC9" s="152">
        <f>W8*10000+1</f>
        <v>1</v>
      </c>
      <c r="AD9" s="156"/>
      <c r="AE9" s="157"/>
    </row>
    <row r="10" spans="1:35" ht="28.5" customHeight="1" x14ac:dyDescent="0.2">
      <c r="A10" s="146" t="s">
        <v>98</v>
      </c>
      <c r="B10" s="711"/>
      <c r="C10" s="712"/>
      <c r="D10" s="177">
        <f>IF(M7="","",M7)</f>
        <v>0</v>
      </c>
      <c r="E10" s="109" t="s">
        <v>1</v>
      </c>
      <c r="F10" s="110">
        <f>IF(K7="","",K7)</f>
        <v>1</v>
      </c>
      <c r="G10" s="711"/>
      <c r="H10" s="712"/>
      <c r="I10" s="731"/>
      <c r="J10" s="732"/>
      <c r="K10" s="732"/>
      <c r="L10" s="732"/>
      <c r="M10" s="732"/>
      <c r="N10" s="732"/>
      <c r="O10" s="733"/>
      <c r="P10" s="711"/>
      <c r="Q10" s="712"/>
      <c r="R10" s="176">
        <f>IF(P8="","",VLOOKUP(P8,日程!$AJ$6:$AT$143,4,FALSE))</f>
        <v>0</v>
      </c>
      <c r="S10" s="109" t="s">
        <v>1</v>
      </c>
      <c r="T10" s="108">
        <f>IF(P8="","",VLOOKUP(P8,日程!$AJ$6:$AT$143,5,FALSE))</f>
        <v>0</v>
      </c>
      <c r="U10" s="711"/>
      <c r="V10" s="714"/>
      <c r="W10" s="743"/>
      <c r="X10" s="742"/>
      <c r="Y10" s="742"/>
      <c r="Z10" s="742"/>
      <c r="AA10" s="746"/>
      <c r="AB10" s="750"/>
      <c r="AC10" s="152"/>
      <c r="AD10" s="158"/>
      <c r="AE10" s="635"/>
    </row>
    <row r="11" spans="1:35" ht="28.5" customHeight="1" x14ac:dyDescent="0.2">
      <c r="A11" s="705" t="str">
        <f>Gリーグ!AN39</f>
        <v>南アルプス
ホッケースポーツ少年団</v>
      </c>
      <c r="B11" s="724" t="str">
        <f>P5</f>
        <v>ＦＡ③</v>
      </c>
      <c r="C11" s="715"/>
      <c r="D11" s="715" t="str">
        <f>IF(B12=" "," ",IF(B12&gt;G12,"○",IF(B12&lt;G12,"●",IF(B12=G12,"△"))))</f>
        <v>●</v>
      </c>
      <c r="E11" s="715"/>
      <c r="F11" s="715"/>
      <c r="G11" s="105"/>
      <c r="H11" s="106"/>
      <c r="I11" s="724" t="str">
        <f>P8</f>
        <v>ＦＡ②</v>
      </c>
      <c r="J11" s="715"/>
      <c r="K11" s="715" t="str">
        <f>IF(I12=" "," ",IF(I12&gt;N12,"○",IF(I12&lt;N12,"●",IF(I12=N12,"△"))))</f>
        <v>○</v>
      </c>
      <c r="L11" s="715"/>
      <c r="M11" s="715"/>
      <c r="N11" s="105"/>
      <c r="O11" s="106"/>
      <c r="P11" s="725"/>
      <c r="Q11" s="726"/>
      <c r="R11" s="726"/>
      <c r="S11" s="726"/>
      <c r="T11" s="726"/>
      <c r="U11" s="726"/>
      <c r="V11" s="727"/>
      <c r="W11" s="734">
        <f>X11*3+Y11*1+Z11*0</f>
        <v>3</v>
      </c>
      <c r="X11" s="737">
        <f>COUNTIF(B11:V11,"○")</f>
        <v>1</v>
      </c>
      <c r="Y11" s="737">
        <f>COUNTIF(B11:V11,"△")</f>
        <v>0</v>
      </c>
      <c r="Z11" s="737">
        <f>COUNTIF(B11:V11,"●")</f>
        <v>1</v>
      </c>
      <c r="AA11" s="744">
        <f>IF(AC12="","",RANK(AC12,AC5:AC13))</f>
        <v>2</v>
      </c>
      <c r="AB11" s="750" t="str">
        <f>P4</f>
        <v>南アルプス</v>
      </c>
      <c r="AC11" s="152"/>
      <c r="AD11" s="156"/>
      <c r="AE11" s="157"/>
    </row>
    <row r="12" spans="1:35" ht="28.5" customHeight="1" x14ac:dyDescent="0.2">
      <c r="A12" s="706"/>
      <c r="B12" s="722">
        <f>U6</f>
        <v>0</v>
      </c>
      <c r="C12" s="718"/>
      <c r="D12" s="159">
        <f>IF(T6="","",T6)</f>
        <v>0</v>
      </c>
      <c r="E12" s="160" t="s">
        <v>1</v>
      </c>
      <c r="F12" s="161">
        <f>IF(R6="","",R6)</f>
        <v>2</v>
      </c>
      <c r="G12" s="718">
        <f>P6</f>
        <v>2</v>
      </c>
      <c r="H12" s="719"/>
      <c r="I12" s="709">
        <f>U9</f>
        <v>1</v>
      </c>
      <c r="J12" s="710"/>
      <c r="K12" s="176">
        <f>IF(T9="","",T9)</f>
        <v>1</v>
      </c>
      <c r="L12" s="178" t="s">
        <v>1</v>
      </c>
      <c r="M12" s="108">
        <f>IF(R9="","",R9)</f>
        <v>0</v>
      </c>
      <c r="N12" s="709">
        <f>P9</f>
        <v>0</v>
      </c>
      <c r="O12" s="710"/>
      <c r="P12" s="728"/>
      <c r="Q12" s="729"/>
      <c r="R12" s="729"/>
      <c r="S12" s="729"/>
      <c r="T12" s="729"/>
      <c r="U12" s="729"/>
      <c r="V12" s="730"/>
      <c r="W12" s="735"/>
      <c r="X12" s="738"/>
      <c r="Y12" s="738"/>
      <c r="Z12" s="738"/>
      <c r="AA12" s="745"/>
      <c r="AB12" s="750"/>
      <c r="AC12" s="152">
        <f>W11*10000+1</f>
        <v>30001</v>
      </c>
      <c r="AD12" s="156"/>
      <c r="AE12" s="157"/>
    </row>
    <row r="13" spans="1:35" ht="28.5" customHeight="1" thickBot="1" x14ac:dyDescent="0.25">
      <c r="A13" s="148" t="s">
        <v>202</v>
      </c>
      <c r="B13" s="723"/>
      <c r="C13" s="720"/>
      <c r="D13" s="163">
        <f>IF(T7="","",T7)</f>
        <v>0</v>
      </c>
      <c r="E13" s="164" t="s">
        <v>1</v>
      </c>
      <c r="F13" s="165">
        <f>IF(R7="","",R7)</f>
        <v>0</v>
      </c>
      <c r="G13" s="720"/>
      <c r="H13" s="721"/>
      <c r="I13" s="716"/>
      <c r="J13" s="717"/>
      <c r="K13" s="113">
        <f>IF(T10="","",T10)</f>
        <v>0</v>
      </c>
      <c r="L13" s="114" t="s">
        <v>1</v>
      </c>
      <c r="M13" s="115">
        <f>IF(R10="","",R10)</f>
        <v>0</v>
      </c>
      <c r="N13" s="716"/>
      <c r="O13" s="717"/>
      <c r="P13" s="731"/>
      <c r="Q13" s="732"/>
      <c r="R13" s="732"/>
      <c r="S13" s="732"/>
      <c r="T13" s="732"/>
      <c r="U13" s="732"/>
      <c r="V13" s="733"/>
      <c r="W13" s="736"/>
      <c r="X13" s="739"/>
      <c r="Y13" s="739"/>
      <c r="Z13" s="739"/>
      <c r="AA13" s="747"/>
      <c r="AB13" s="750"/>
      <c r="AC13" s="152"/>
      <c r="AD13" s="156"/>
      <c r="AE13" s="157"/>
    </row>
    <row r="14" spans="1:35" ht="28.5" customHeight="1" x14ac:dyDescent="0.2">
      <c r="A14" s="149"/>
      <c r="B14" s="147"/>
      <c r="C14" s="147"/>
      <c r="D14" s="149"/>
      <c r="E14" s="149"/>
      <c r="F14" s="149"/>
      <c r="G14" s="147"/>
      <c r="H14" s="147"/>
      <c r="I14" s="147"/>
      <c r="J14" s="147"/>
      <c r="K14" s="149"/>
      <c r="L14" s="149"/>
      <c r="M14" s="149"/>
      <c r="N14" s="147"/>
      <c r="O14" s="147"/>
      <c r="P14" s="116"/>
      <c r="Q14" s="116"/>
      <c r="R14" s="116"/>
      <c r="S14" s="116"/>
      <c r="T14" s="116"/>
      <c r="U14" s="116"/>
      <c r="V14" s="116"/>
      <c r="W14" s="117"/>
      <c r="X14" s="117"/>
      <c r="Y14" s="117"/>
      <c r="Z14" s="117"/>
      <c r="AA14" s="118"/>
      <c r="AB14" s="186">
        <f>SUM(X5:Z13)</f>
        <v>6</v>
      </c>
    </row>
    <row r="15" spans="1:35" ht="28.5" customHeight="1" thickBot="1" x14ac:dyDescent="0.25">
      <c r="W15" s="120"/>
      <c r="X15" s="96"/>
      <c r="Y15" s="96"/>
      <c r="Z15" s="96"/>
      <c r="AA15" s="96"/>
      <c r="AB15" s="96"/>
    </row>
    <row r="16" spans="1:35" ht="53.25" customHeight="1" x14ac:dyDescent="0.2">
      <c r="A16" s="213" t="s">
        <v>199</v>
      </c>
      <c r="B16" s="701" t="str">
        <f>IF(A17="","",VLOOKUP(A17,参加チーム!$B$7:$D$35,2,FALSE))</f>
        <v>広島</v>
      </c>
      <c r="C16" s="702"/>
      <c r="D16" s="702"/>
      <c r="E16" s="702"/>
      <c r="F16" s="702"/>
      <c r="G16" s="702"/>
      <c r="H16" s="703"/>
      <c r="I16" s="701" t="str">
        <f>IF(A20="","",VLOOKUP(A20,参加チーム!$B$7:$D$35,2,FALSE))</f>
        <v>各務原</v>
      </c>
      <c r="J16" s="702"/>
      <c r="K16" s="702"/>
      <c r="L16" s="702"/>
      <c r="M16" s="702"/>
      <c r="N16" s="702"/>
      <c r="O16" s="703"/>
      <c r="P16" s="701" t="str">
        <f>IF(A23="","",VLOOKUP(A23,参加チーム!$B$7:$D$35,2,FALSE))</f>
        <v>彦根</v>
      </c>
      <c r="Q16" s="702"/>
      <c r="R16" s="702"/>
      <c r="S16" s="702"/>
      <c r="T16" s="702"/>
      <c r="U16" s="702"/>
      <c r="V16" s="704"/>
      <c r="W16" s="248" t="s">
        <v>84</v>
      </c>
      <c r="X16" s="249" t="s">
        <v>85</v>
      </c>
      <c r="Y16" s="249" t="s">
        <v>86</v>
      </c>
      <c r="Z16" s="249" t="s">
        <v>87</v>
      </c>
      <c r="AA16" s="427" t="s">
        <v>88</v>
      </c>
      <c r="AB16" s="96"/>
      <c r="AC16" s="162"/>
      <c r="AD16" s="152"/>
      <c r="AE16" s="599"/>
      <c r="AF16" s="154"/>
    </row>
    <row r="17" spans="1:34" ht="28.5" customHeight="1" x14ac:dyDescent="0.2">
      <c r="A17" s="705" t="str">
        <f>Gリーグ!AN23</f>
        <v>広島
ホッケースポーツ少年団</v>
      </c>
      <c r="B17" s="725"/>
      <c r="C17" s="726"/>
      <c r="D17" s="726"/>
      <c r="E17" s="726"/>
      <c r="F17" s="726"/>
      <c r="G17" s="726"/>
      <c r="H17" s="727"/>
      <c r="I17" s="724" t="s">
        <v>653</v>
      </c>
      <c r="J17" s="715"/>
      <c r="K17" s="715" t="str">
        <f>IF(I18=" "," ",IF(I18&gt;N18,"○",IF(I18&lt;N18,"●",IF(I18=N18,"△"))))</f>
        <v>○</v>
      </c>
      <c r="L17" s="715"/>
      <c r="M17" s="715"/>
      <c r="N17" s="105"/>
      <c r="O17" s="106"/>
      <c r="P17" s="724" t="s">
        <v>533</v>
      </c>
      <c r="Q17" s="715"/>
      <c r="R17" s="715" t="str">
        <f>IF(P18=" "," ",IF(P18&gt;U18,"○",IF(P18&lt;U18,"●",IF(P18=U18,"△"))))</f>
        <v>○</v>
      </c>
      <c r="S17" s="715"/>
      <c r="T17" s="715"/>
      <c r="U17" s="105"/>
      <c r="V17" s="107"/>
      <c r="W17" s="734">
        <f>X17*3+Y17*1+Z17*0</f>
        <v>6</v>
      </c>
      <c r="X17" s="737">
        <f>COUNTIF(B17:V17,"○")</f>
        <v>2</v>
      </c>
      <c r="Y17" s="737">
        <f>COUNTIF(B17:V17,"△")</f>
        <v>0</v>
      </c>
      <c r="Z17" s="737">
        <f>COUNTIF(B17:V17,"●")</f>
        <v>0</v>
      </c>
      <c r="AA17" s="744">
        <f>IF(AC18="","",RANK(AC18,AC17:AC25))</f>
        <v>1</v>
      </c>
      <c r="AB17" s="750" t="str">
        <f>B16</f>
        <v>広島</v>
      </c>
      <c r="AC17" s="152"/>
      <c r="AD17" s="153" t="s">
        <v>6</v>
      </c>
      <c r="AE17" s="749" t="s">
        <v>130</v>
      </c>
      <c r="AF17" s="749"/>
      <c r="AG17" s="749"/>
      <c r="AH17" s="749"/>
    </row>
    <row r="18" spans="1:34" ht="28.5" customHeight="1" x14ac:dyDescent="0.2">
      <c r="A18" s="706"/>
      <c r="B18" s="728"/>
      <c r="C18" s="729"/>
      <c r="D18" s="729"/>
      <c r="E18" s="729"/>
      <c r="F18" s="729"/>
      <c r="G18" s="729"/>
      <c r="H18" s="730"/>
      <c r="I18" s="709">
        <f>IF(AND(K18="",K19="")," ",SUM(K18:K19))</f>
        <v>2</v>
      </c>
      <c r="J18" s="710"/>
      <c r="K18" s="176">
        <f>IF(I17="","",VLOOKUP(I17,日程!$AJ$6:$AT$143,2,FALSE))</f>
        <v>1</v>
      </c>
      <c r="L18" s="178" t="s">
        <v>1</v>
      </c>
      <c r="M18" s="178">
        <f>IF(I17="","",VLOOKUP(I17,日程!$AJ$6:$AT$143,3,FALSE))</f>
        <v>0</v>
      </c>
      <c r="N18" s="709">
        <f>IF(AND(M18="",M19="")," ",SUM(M18:M19))</f>
        <v>1</v>
      </c>
      <c r="O18" s="710"/>
      <c r="P18" s="709">
        <f>IF(AND(R18="",R19="")," ",SUM(R18:R19))</f>
        <v>3</v>
      </c>
      <c r="Q18" s="710"/>
      <c r="R18" s="176">
        <f>IF(P17="","",VLOOKUP(P17,日程!$AJ$6:$AT$143,2,FALSE))</f>
        <v>2</v>
      </c>
      <c r="S18" s="178" t="s">
        <v>1</v>
      </c>
      <c r="T18" s="108">
        <f>IF(P17="","",VLOOKUP(P17,日程!$AJ$6:$AT$143,3,FALSE))</f>
        <v>0</v>
      </c>
      <c r="U18" s="709">
        <f>IF(AND(T18="",T19="")," ",SUM(T18:T19))</f>
        <v>0</v>
      </c>
      <c r="V18" s="713"/>
      <c r="W18" s="735"/>
      <c r="X18" s="738"/>
      <c r="Y18" s="738"/>
      <c r="Z18" s="738"/>
      <c r="AA18" s="745"/>
      <c r="AB18" s="750"/>
      <c r="AC18" s="152">
        <f>W17*10000+1</f>
        <v>60001</v>
      </c>
      <c r="AD18" s="155">
        <v>1</v>
      </c>
      <c r="AE18" s="280" t="str">
        <f>IF(AB26=6,VLOOKUP(AD18,$AA$17:$AB$25,2,FALSE),"")</f>
        <v>広島</v>
      </c>
      <c r="AF18" s="150">
        <f>IF(AE18="","",VLOOKUP(AE18,参加チーム!$C$6:$G$35,3,FALSE))</f>
        <v>19</v>
      </c>
      <c r="AG18" s="150" t="str">
        <f>IF(AF18="","",VLOOKUP(AF18,参加チーム!$A$7:$D$34,2,FALSE))</f>
        <v>広島
ホッケースポーツ少年団</v>
      </c>
      <c r="AH18" s="150"/>
    </row>
    <row r="19" spans="1:34" ht="28.5" customHeight="1" x14ac:dyDescent="0.2">
      <c r="A19" s="146" t="s">
        <v>96</v>
      </c>
      <c r="B19" s="731"/>
      <c r="C19" s="732"/>
      <c r="D19" s="732"/>
      <c r="E19" s="732"/>
      <c r="F19" s="732"/>
      <c r="G19" s="732"/>
      <c r="H19" s="733"/>
      <c r="I19" s="711"/>
      <c r="J19" s="712"/>
      <c r="K19" s="176">
        <f>IF(I17="","",VLOOKUP(I17,日程!$AJ$6:$AT$143,4,FALSE))</f>
        <v>1</v>
      </c>
      <c r="L19" s="109" t="s">
        <v>1</v>
      </c>
      <c r="M19" s="109">
        <f>IF(I17="","",VLOOKUP(I17,日程!$AJ$6:$AT$143,5,FALSE))</f>
        <v>1</v>
      </c>
      <c r="N19" s="711"/>
      <c r="O19" s="712"/>
      <c r="P19" s="711"/>
      <c r="Q19" s="712"/>
      <c r="R19" s="176">
        <f>IF(P17="","",VLOOKUP(P17,日程!$AJ$6:$AT$143,4,FALSE))</f>
        <v>1</v>
      </c>
      <c r="S19" s="109" t="s">
        <v>1</v>
      </c>
      <c r="T19" s="110">
        <f>IF(P17="","",VLOOKUP(P17,日程!$AJ$6:$AT$143,5,FALSE))</f>
        <v>0</v>
      </c>
      <c r="U19" s="711"/>
      <c r="V19" s="714"/>
      <c r="W19" s="743"/>
      <c r="X19" s="742"/>
      <c r="Y19" s="742"/>
      <c r="Z19" s="742"/>
      <c r="AA19" s="746"/>
      <c r="AB19" s="750"/>
      <c r="AC19" s="152"/>
      <c r="AD19" s="156">
        <v>2</v>
      </c>
      <c r="AE19" s="280" t="str">
        <f>IF(AB26=6,VLOOKUP(AD19,AA17:AB25,2,FALSE),"")</f>
        <v>各務原</v>
      </c>
      <c r="AF19" s="150"/>
      <c r="AG19" s="150"/>
      <c r="AH19" s="150"/>
    </row>
    <row r="20" spans="1:34" ht="28.5" customHeight="1" x14ac:dyDescent="0.2">
      <c r="A20" s="705" t="str">
        <f>Gリーグ!AN65</f>
        <v>各務原市
ホッケースポーツ少年団</v>
      </c>
      <c r="B20" s="724" t="str">
        <f>I17</f>
        <v>ＦＢ①</v>
      </c>
      <c r="C20" s="715"/>
      <c r="D20" s="715" t="str">
        <f>IF(B21=" "," ",IF(B21&gt;G21,"○",IF(B21&lt;G21,"●",IF(B21=G21,"△"))))</f>
        <v>●</v>
      </c>
      <c r="E20" s="715"/>
      <c r="F20" s="715"/>
      <c r="G20" s="105"/>
      <c r="H20" s="106"/>
      <c r="I20" s="725"/>
      <c r="J20" s="726"/>
      <c r="K20" s="726"/>
      <c r="L20" s="726"/>
      <c r="M20" s="726"/>
      <c r="N20" s="726"/>
      <c r="O20" s="727"/>
      <c r="P20" s="724" t="s">
        <v>534</v>
      </c>
      <c r="Q20" s="715"/>
      <c r="R20" s="715" t="str">
        <f>IF(P21=" "," ",IF(P21&gt;U21,"○",IF(P21&lt;U21,"●",IF(P21=U21,"△"))))</f>
        <v>○</v>
      </c>
      <c r="S20" s="715"/>
      <c r="T20" s="715"/>
      <c r="U20" s="105"/>
      <c r="V20" s="107"/>
      <c r="W20" s="734">
        <f>X20*3+Y20*1+Z20*0</f>
        <v>3</v>
      </c>
      <c r="X20" s="737">
        <f>COUNTIF(B20:V20,"○")</f>
        <v>1</v>
      </c>
      <c r="Y20" s="737">
        <f>COUNTIF(B20:V20,"△")</f>
        <v>0</v>
      </c>
      <c r="Z20" s="737">
        <f>COUNTIF(B20:V20,"●")</f>
        <v>1</v>
      </c>
      <c r="AA20" s="744">
        <f>IF(AC21="","",RANK(AC21,AC17:AC25))</f>
        <v>2</v>
      </c>
      <c r="AB20" s="750" t="str">
        <f>I16</f>
        <v>各務原</v>
      </c>
      <c r="AC20" s="152"/>
      <c r="AD20" s="156">
        <v>3</v>
      </c>
      <c r="AE20" s="280" t="str">
        <f>IF(AB26=6,VLOOKUP(AD20,AA17:AB25,2,FALSE),"")</f>
        <v>彦根</v>
      </c>
      <c r="AF20" s="150"/>
      <c r="AG20" s="150"/>
      <c r="AH20" s="150"/>
    </row>
    <row r="21" spans="1:34" ht="28.5" customHeight="1" x14ac:dyDescent="0.2">
      <c r="A21" s="706"/>
      <c r="B21" s="709">
        <f>N18</f>
        <v>1</v>
      </c>
      <c r="C21" s="710"/>
      <c r="D21" s="176">
        <f>IF(M18="","",M18)</f>
        <v>0</v>
      </c>
      <c r="E21" s="178" t="s">
        <v>1</v>
      </c>
      <c r="F21" s="108">
        <f>IF(K18="","",K18)</f>
        <v>1</v>
      </c>
      <c r="G21" s="709">
        <f>I18</f>
        <v>2</v>
      </c>
      <c r="H21" s="710"/>
      <c r="I21" s="728"/>
      <c r="J21" s="729"/>
      <c r="K21" s="729"/>
      <c r="L21" s="729"/>
      <c r="M21" s="729"/>
      <c r="N21" s="729"/>
      <c r="O21" s="730"/>
      <c r="P21" s="709">
        <f>IF(AND(R21="",R22="")," ",SUM(R21:R22))</f>
        <v>2</v>
      </c>
      <c r="Q21" s="710"/>
      <c r="R21" s="176">
        <f>IF(P20="","",VLOOKUP(P20,日程!$AJ$6:$AT$143,2,FALSE))</f>
        <v>1</v>
      </c>
      <c r="S21" s="178" t="s">
        <v>1</v>
      </c>
      <c r="T21" s="108">
        <f>IF(P20="","",VLOOKUP(P20,日程!$AJ$6:$AT$143,3,FALSE))</f>
        <v>0</v>
      </c>
      <c r="U21" s="709">
        <f>IF(AND(T21="",T22="")," ",SUM(T21:T22))</f>
        <v>1</v>
      </c>
      <c r="V21" s="713"/>
      <c r="W21" s="735"/>
      <c r="X21" s="738"/>
      <c r="Y21" s="738"/>
      <c r="Z21" s="738"/>
      <c r="AA21" s="745"/>
      <c r="AB21" s="750"/>
      <c r="AC21" s="152">
        <f>W20*10000+1</f>
        <v>30001</v>
      </c>
      <c r="AD21" s="156"/>
      <c r="AE21" s="157"/>
    </row>
    <row r="22" spans="1:34" ht="28.5" customHeight="1" x14ac:dyDescent="0.2">
      <c r="A22" s="146" t="s">
        <v>99</v>
      </c>
      <c r="B22" s="711"/>
      <c r="C22" s="712"/>
      <c r="D22" s="177">
        <f>IF(M19="","",M19)</f>
        <v>1</v>
      </c>
      <c r="E22" s="109" t="s">
        <v>1</v>
      </c>
      <c r="F22" s="110">
        <f>IF(K19="","",K19)</f>
        <v>1</v>
      </c>
      <c r="G22" s="711"/>
      <c r="H22" s="712"/>
      <c r="I22" s="731"/>
      <c r="J22" s="732"/>
      <c r="K22" s="732"/>
      <c r="L22" s="732"/>
      <c r="M22" s="732"/>
      <c r="N22" s="732"/>
      <c r="O22" s="733"/>
      <c r="P22" s="711"/>
      <c r="Q22" s="712"/>
      <c r="R22" s="176">
        <f>IF(P20="","",VLOOKUP(P20,日程!$AJ$6:$AT$143,4,FALSE))</f>
        <v>1</v>
      </c>
      <c r="S22" s="109" t="s">
        <v>1</v>
      </c>
      <c r="T22" s="108">
        <f>IF(P20="","",VLOOKUP(P20,日程!$AJ$6:$AT$143,5,FALSE))</f>
        <v>1</v>
      </c>
      <c r="U22" s="711"/>
      <c r="V22" s="714"/>
      <c r="W22" s="743"/>
      <c r="X22" s="742"/>
      <c r="Y22" s="742"/>
      <c r="Z22" s="742"/>
      <c r="AA22" s="746"/>
      <c r="AB22" s="750"/>
      <c r="AC22" s="152"/>
      <c r="AD22" s="158"/>
      <c r="AE22" s="635"/>
    </row>
    <row r="23" spans="1:34" ht="28.5" customHeight="1" x14ac:dyDescent="0.2">
      <c r="A23" s="705" t="str">
        <f>Gリーグ!AN9</f>
        <v>彦根ワイルドキッズ若葉
スポーツ少年団</v>
      </c>
      <c r="B23" s="724" t="str">
        <f>P17</f>
        <v>ＦＢ③</v>
      </c>
      <c r="C23" s="715"/>
      <c r="D23" s="715" t="str">
        <f>IF(B24=" "," ",IF(B24&gt;G24,"○",IF(B24&lt;G24,"●",IF(B24=G24,"△"))))</f>
        <v>●</v>
      </c>
      <c r="E23" s="715"/>
      <c r="F23" s="715"/>
      <c r="G23" s="105"/>
      <c r="H23" s="106"/>
      <c r="I23" s="724" t="str">
        <f>P20</f>
        <v>ＦＢ②</v>
      </c>
      <c r="J23" s="715"/>
      <c r="K23" s="715" t="str">
        <f>IF(I24=" "," ",IF(I24&gt;N24,"○",IF(I24&lt;N24,"●",IF(I24=N24,"△"))))</f>
        <v>●</v>
      </c>
      <c r="L23" s="715"/>
      <c r="M23" s="715"/>
      <c r="N23" s="105"/>
      <c r="O23" s="106"/>
      <c r="P23" s="725"/>
      <c r="Q23" s="726"/>
      <c r="R23" s="726"/>
      <c r="S23" s="726"/>
      <c r="T23" s="726"/>
      <c r="U23" s="726"/>
      <c r="V23" s="727"/>
      <c r="W23" s="734">
        <f>X23*3+Y23*1+Z23*0</f>
        <v>0</v>
      </c>
      <c r="X23" s="737">
        <f>COUNTIF(B23:V23,"○")</f>
        <v>0</v>
      </c>
      <c r="Y23" s="737">
        <f>COUNTIF(B23:V23,"△")</f>
        <v>0</v>
      </c>
      <c r="Z23" s="737">
        <f>COUNTIF(B23:V23,"●")</f>
        <v>2</v>
      </c>
      <c r="AA23" s="744">
        <f>IF(AC24="","",RANK(AC24,AC17:AC25))</f>
        <v>3</v>
      </c>
      <c r="AB23" s="750" t="str">
        <f>P16</f>
        <v>彦根</v>
      </c>
      <c r="AC23" s="152"/>
      <c r="AD23" s="156"/>
      <c r="AE23" s="157"/>
    </row>
    <row r="24" spans="1:34" ht="28.5" customHeight="1" x14ac:dyDescent="0.2">
      <c r="A24" s="706"/>
      <c r="B24" s="722">
        <f>U18</f>
        <v>0</v>
      </c>
      <c r="C24" s="718"/>
      <c r="D24" s="159">
        <f>IF(T18="","",T18)</f>
        <v>0</v>
      </c>
      <c r="E24" s="160" t="s">
        <v>1</v>
      </c>
      <c r="F24" s="161">
        <f>IF(R18="","",R18)</f>
        <v>2</v>
      </c>
      <c r="G24" s="718">
        <f>P18</f>
        <v>3</v>
      </c>
      <c r="H24" s="719"/>
      <c r="I24" s="709">
        <f>U21</f>
        <v>1</v>
      </c>
      <c r="J24" s="710"/>
      <c r="K24" s="176">
        <f>IF(T21="","",T21)</f>
        <v>0</v>
      </c>
      <c r="L24" s="178" t="s">
        <v>1</v>
      </c>
      <c r="M24" s="108">
        <f>IF(R21="","",R21)</f>
        <v>1</v>
      </c>
      <c r="N24" s="709">
        <f>P21</f>
        <v>2</v>
      </c>
      <c r="O24" s="710"/>
      <c r="P24" s="728"/>
      <c r="Q24" s="729"/>
      <c r="R24" s="729"/>
      <c r="S24" s="729"/>
      <c r="T24" s="729"/>
      <c r="U24" s="729"/>
      <c r="V24" s="730"/>
      <c r="W24" s="735"/>
      <c r="X24" s="738"/>
      <c r="Y24" s="738"/>
      <c r="Z24" s="738"/>
      <c r="AA24" s="745"/>
      <c r="AB24" s="750"/>
      <c r="AC24" s="152">
        <f>W23*10000+1</f>
        <v>1</v>
      </c>
      <c r="AD24" s="156"/>
      <c r="AE24" s="157"/>
    </row>
    <row r="25" spans="1:34" ht="28.5" customHeight="1" thickBot="1" x14ac:dyDescent="0.25">
      <c r="A25" s="148" t="s">
        <v>203</v>
      </c>
      <c r="B25" s="723"/>
      <c r="C25" s="720"/>
      <c r="D25" s="163">
        <f>IF(T19="","",T19)</f>
        <v>0</v>
      </c>
      <c r="E25" s="164" t="s">
        <v>1</v>
      </c>
      <c r="F25" s="165">
        <f>IF(R19="","",R19)</f>
        <v>1</v>
      </c>
      <c r="G25" s="720"/>
      <c r="H25" s="721"/>
      <c r="I25" s="716"/>
      <c r="J25" s="717"/>
      <c r="K25" s="113">
        <f>IF(T22="","",T22)</f>
        <v>1</v>
      </c>
      <c r="L25" s="114" t="s">
        <v>1</v>
      </c>
      <c r="M25" s="115">
        <f>IF(R22="","",R22)</f>
        <v>1</v>
      </c>
      <c r="N25" s="716"/>
      <c r="O25" s="717"/>
      <c r="P25" s="731"/>
      <c r="Q25" s="732"/>
      <c r="R25" s="732"/>
      <c r="S25" s="732"/>
      <c r="T25" s="732"/>
      <c r="U25" s="732"/>
      <c r="V25" s="733"/>
      <c r="W25" s="736"/>
      <c r="X25" s="739"/>
      <c r="Y25" s="739"/>
      <c r="Z25" s="739"/>
      <c r="AA25" s="747"/>
      <c r="AB25" s="750"/>
      <c r="AC25" s="152"/>
      <c r="AD25" s="156"/>
      <c r="AE25" s="157"/>
    </row>
    <row r="26" spans="1:34" ht="28.5" customHeight="1" x14ac:dyDescent="0.2">
      <c r="A26" s="149"/>
      <c r="B26" s="147"/>
      <c r="C26" s="147"/>
      <c r="D26" s="149"/>
      <c r="E26" s="149"/>
      <c r="F26" s="149"/>
      <c r="G26" s="147"/>
      <c r="H26" s="147"/>
      <c r="I26" s="147"/>
      <c r="J26" s="147"/>
      <c r="K26" s="149"/>
      <c r="L26" s="149"/>
      <c r="M26" s="149"/>
      <c r="N26" s="147"/>
      <c r="O26" s="147"/>
      <c r="P26" s="116"/>
      <c r="Q26" s="116"/>
      <c r="R26" s="116"/>
      <c r="S26" s="116"/>
      <c r="T26" s="116"/>
      <c r="U26" s="116"/>
      <c r="V26" s="116"/>
      <c r="W26" s="117"/>
      <c r="X26" s="117"/>
      <c r="Y26" s="117"/>
      <c r="Z26" s="117"/>
      <c r="AA26" s="118"/>
      <c r="AB26" s="426">
        <f>SUM(X17:Z25)</f>
        <v>6</v>
      </c>
    </row>
    <row r="27" spans="1:34" ht="28.5" customHeight="1" thickBot="1" x14ac:dyDescent="0.25">
      <c r="A27" s="149"/>
      <c r="B27" s="147"/>
      <c r="C27" s="147"/>
      <c r="D27" s="149"/>
      <c r="E27" s="149"/>
      <c r="F27" s="149"/>
      <c r="G27" s="147"/>
      <c r="H27" s="147"/>
      <c r="I27" s="147"/>
      <c r="J27" s="147"/>
      <c r="K27" s="149"/>
      <c r="L27" s="149"/>
      <c r="M27" s="149"/>
      <c r="N27" s="147"/>
      <c r="O27" s="147"/>
      <c r="P27" s="116"/>
      <c r="Q27" s="116"/>
      <c r="R27" s="116"/>
      <c r="S27" s="116"/>
      <c r="T27" s="116"/>
      <c r="U27" s="116"/>
      <c r="V27" s="116"/>
      <c r="W27" s="117"/>
      <c r="X27" s="117"/>
      <c r="Y27" s="117"/>
      <c r="Z27" s="117"/>
      <c r="AA27" s="118"/>
      <c r="AB27" s="96"/>
    </row>
    <row r="28" spans="1:34" ht="53.25" customHeight="1" x14ac:dyDescent="0.2">
      <c r="A28" s="213" t="s">
        <v>200</v>
      </c>
      <c r="B28" s="701" t="str">
        <f>IF(A29="","",VLOOKUP(A29,参加チーム!$B$7:$D$35,2,FALSE))</f>
        <v>横田</v>
      </c>
      <c r="C28" s="702"/>
      <c r="D28" s="702"/>
      <c r="E28" s="702"/>
      <c r="F28" s="702"/>
      <c r="G28" s="702"/>
      <c r="H28" s="703"/>
      <c r="I28" s="701" t="str">
        <f>IF(A32="","",VLOOKUP(A32,参加チーム!$B$7:$D$35,2,FALSE))</f>
        <v>伊万里</v>
      </c>
      <c r="J28" s="702"/>
      <c r="K28" s="702"/>
      <c r="L28" s="702"/>
      <c r="M28" s="702"/>
      <c r="N28" s="702"/>
      <c r="O28" s="703"/>
      <c r="P28" s="701" t="str">
        <f>IF(A35="","",VLOOKUP(A35,参加チーム!$B$7:$D$35,2,FALSE))</f>
        <v>Echizen</v>
      </c>
      <c r="Q28" s="702"/>
      <c r="R28" s="702"/>
      <c r="S28" s="702"/>
      <c r="T28" s="702"/>
      <c r="U28" s="702"/>
      <c r="V28" s="704"/>
      <c r="W28" s="248" t="s">
        <v>84</v>
      </c>
      <c r="X28" s="249" t="s">
        <v>85</v>
      </c>
      <c r="Y28" s="249" t="s">
        <v>86</v>
      </c>
      <c r="Z28" s="249" t="s">
        <v>87</v>
      </c>
      <c r="AA28" s="427" t="s">
        <v>88</v>
      </c>
      <c r="AB28" s="96"/>
      <c r="AC28" s="162"/>
      <c r="AD28" s="152"/>
      <c r="AE28" s="599"/>
      <c r="AF28" s="154"/>
    </row>
    <row r="29" spans="1:34" ht="28.5" customHeight="1" x14ac:dyDescent="0.2">
      <c r="A29" s="705" t="str">
        <f>Gリーグ!AN38</f>
        <v>横田小
ホッケースポーツ少年団</v>
      </c>
      <c r="B29" s="725"/>
      <c r="C29" s="726"/>
      <c r="D29" s="726"/>
      <c r="E29" s="726"/>
      <c r="F29" s="726"/>
      <c r="G29" s="726"/>
      <c r="H29" s="727"/>
      <c r="I29" s="724" t="s">
        <v>535</v>
      </c>
      <c r="J29" s="715"/>
      <c r="K29" s="715" t="str">
        <f>IF(I30=" "," ",IF(I30&gt;N30,"○",IF(I30&lt;N30,"●",IF(I30=N30,"△"))))</f>
        <v>●</v>
      </c>
      <c r="L29" s="715"/>
      <c r="M29" s="715"/>
      <c r="N29" s="105"/>
      <c r="O29" s="106"/>
      <c r="P29" s="724" t="s">
        <v>537</v>
      </c>
      <c r="Q29" s="715"/>
      <c r="R29" s="715" t="str">
        <f>IF(P30=" "," ",IF(P30&gt;U30,"○",IF(P30&lt;U30,"●",IF(P30=U30,"△"))))</f>
        <v>○</v>
      </c>
      <c r="S29" s="715"/>
      <c r="T29" s="715"/>
      <c r="U29" s="105"/>
      <c r="V29" s="107"/>
      <c r="W29" s="734">
        <f>X29*3+Y29*1+Z29*0</f>
        <v>3</v>
      </c>
      <c r="X29" s="737">
        <f>COUNTIF(B29:V29,"○")</f>
        <v>1</v>
      </c>
      <c r="Y29" s="737">
        <f>COUNTIF(B29:V29,"△")</f>
        <v>0</v>
      </c>
      <c r="Z29" s="737">
        <f>COUNTIF(B29:V29,"●")</f>
        <v>1</v>
      </c>
      <c r="AA29" s="740">
        <f>IF(AC30="","",RANK(AC30,AC29:AC37))</f>
        <v>2</v>
      </c>
      <c r="AB29" s="750" t="str">
        <f>B28</f>
        <v>横田</v>
      </c>
      <c r="AC29" s="152"/>
      <c r="AD29" s="153" t="s">
        <v>6</v>
      </c>
      <c r="AE29" s="749" t="s">
        <v>130</v>
      </c>
      <c r="AF29" s="749"/>
      <c r="AG29" s="749"/>
      <c r="AH29" s="749"/>
    </row>
    <row r="30" spans="1:34" ht="28.5" customHeight="1" x14ac:dyDescent="0.2">
      <c r="A30" s="706"/>
      <c r="B30" s="728"/>
      <c r="C30" s="729"/>
      <c r="D30" s="729"/>
      <c r="E30" s="729"/>
      <c r="F30" s="729"/>
      <c r="G30" s="729"/>
      <c r="H30" s="730"/>
      <c r="I30" s="709">
        <f>IF(AND(K30="",K31="")," ",SUM(K30:K31))</f>
        <v>0</v>
      </c>
      <c r="J30" s="710"/>
      <c r="K30" s="176">
        <f>IF(I29="","",VLOOKUP(I29,日程!$AJ$6:$AT$143,2,FALSE))</f>
        <v>0</v>
      </c>
      <c r="L30" s="178" t="s">
        <v>1</v>
      </c>
      <c r="M30" s="178">
        <f>IF(I29="","",VLOOKUP(I29,日程!$AJ$6:$AT$143,3,FALSE))</f>
        <v>0</v>
      </c>
      <c r="N30" s="709">
        <f>IF(AND(M30="",M31="")," ",SUM(M30:M31))</f>
        <v>1</v>
      </c>
      <c r="O30" s="710"/>
      <c r="P30" s="709">
        <f>IF(AND(R30="",R31="")," ",SUM(R30:R31))</f>
        <v>3</v>
      </c>
      <c r="Q30" s="710"/>
      <c r="R30" s="176">
        <f>IF(P29="","",VLOOKUP(P29,日程!$AJ$6:$AT$143,2,FALSE))</f>
        <v>0</v>
      </c>
      <c r="S30" s="178" t="s">
        <v>1</v>
      </c>
      <c r="T30" s="108">
        <f>IF(P29="","",VLOOKUP(P29,日程!$AJ$6:$AT$143,3,FALSE))</f>
        <v>0</v>
      </c>
      <c r="U30" s="709">
        <f>IF(AND(T30="",T31="")," ",SUM(T30:T31))</f>
        <v>0</v>
      </c>
      <c r="V30" s="713"/>
      <c r="W30" s="735"/>
      <c r="X30" s="738"/>
      <c r="Y30" s="738"/>
      <c r="Z30" s="738"/>
      <c r="AA30" s="740"/>
      <c r="AB30" s="750"/>
      <c r="AC30" s="152">
        <f>W29*10000+1</f>
        <v>30001</v>
      </c>
      <c r="AD30" s="155">
        <v>1</v>
      </c>
      <c r="AE30" s="280" t="str">
        <f>IF(AB38=6,VLOOKUP(AD30,$AA$29:$AB$37,2,FALSE),"")</f>
        <v>伊万里</v>
      </c>
      <c r="AF30" s="150">
        <f>IF(AE30="","",VLOOKUP(AE30,参加チーム!$C$6:$G$35,3,FALSE))</f>
        <v>20</v>
      </c>
      <c r="AG30" s="150" t="str">
        <f>IF(AF30="","",VLOOKUP(AF30,参加チーム!$A$7:$D$34,2,FALSE))</f>
        <v>伊万里少年
ホッケースポーツ少年団</v>
      </c>
      <c r="AH30" s="150"/>
    </row>
    <row r="31" spans="1:34" ht="28.5" customHeight="1" x14ac:dyDescent="0.2">
      <c r="A31" s="146" t="s">
        <v>97</v>
      </c>
      <c r="B31" s="731"/>
      <c r="C31" s="732"/>
      <c r="D31" s="732"/>
      <c r="E31" s="732"/>
      <c r="F31" s="732"/>
      <c r="G31" s="732"/>
      <c r="H31" s="733"/>
      <c r="I31" s="711"/>
      <c r="J31" s="712"/>
      <c r="K31" s="176">
        <f>IF(I29="","",VLOOKUP(I29,日程!$AJ$6:$AT$143,4,FALSE))</f>
        <v>0</v>
      </c>
      <c r="L31" s="109" t="s">
        <v>1</v>
      </c>
      <c r="M31" s="109">
        <f>IF(I29="","",VLOOKUP(I29,日程!$AJ$6:$AT$143,5,FALSE))</f>
        <v>1</v>
      </c>
      <c r="N31" s="711"/>
      <c r="O31" s="712"/>
      <c r="P31" s="711"/>
      <c r="Q31" s="712"/>
      <c r="R31" s="176">
        <f>IF(P29="","",VLOOKUP(P29,日程!$AJ$6:$AT$143,4,FALSE))</f>
        <v>3</v>
      </c>
      <c r="S31" s="109" t="s">
        <v>1</v>
      </c>
      <c r="T31" s="110">
        <f>IF(P29="","",VLOOKUP(P29,日程!$AJ$6:$AT$143,5,FALSE))</f>
        <v>0</v>
      </c>
      <c r="U31" s="711"/>
      <c r="V31" s="714"/>
      <c r="W31" s="743"/>
      <c r="X31" s="742"/>
      <c r="Y31" s="742"/>
      <c r="Z31" s="742"/>
      <c r="AA31" s="740"/>
      <c r="AB31" s="750"/>
      <c r="AC31" s="152"/>
      <c r="AD31" s="156">
        <v>2</v>
      </c>
      <c r="AE31" s="280" t="str">
        <f>IF(AB38=6,VLOOKUP(AD31,AA29:AB37,2,FALSE),"")</f>
        <v>横田</v>
      </c>
      <c r="AF31" s="150"/>
      <c r="AG31" s="150"/>
      <c r="AH31" s="150"/>
    </row>
    <row r="32" spans="1:34" ht="28.5" customHeight="1" x14ac:dyDescent="0.2">
      <c r="A32" s="705" t="str">
        <f>Gリーグ!AN77</f>
        <v>伊万里少年
ホッケースポーツ少年団</v>
      </c>
      <c r="B32" s="724" t="str">
        <f>I29</f>
        <v>ＦＣ①</v>
      </c>
      <c r="C32" s="715"/>
      <c r="D32" s="715" t="str">
        <f>IF(B33=" "," ",IF(B33&gt;G33,"○",IF(B33&lt;G33,"●",IF(B33=G33,"△"))))</f>
        <v>○</v>
      </c>
      <c r="E32" s="715"/>
      <c r="F32" s="715"/>
      <c r="G32" s="105"/>
      <c r="H32" s="106"/>
      <c r="I32" s="725"/>
      <c r="J32" s="726"/>
      <c r="K32" s="726"/>
      <c r="L32" s="726"/>
      <c r="M32" s="726"/>
      <c r="N32" s="726"/>
      <c r="O32" s="727"/>
      <c r="P32" s="724" t="s">
        <v>536</v>
      </c>
      <c r="Q32" s="715"/>
      <c r="R32" s="715" t="str">
        <f>IF(P33=" "," ",IF(P33&gt;U33,"○",IF(P33&lt;U33,"●",IF(P33=U33,"△"))))</f>
        <v>○</v>
      </c>
      <c r="S32" s="715"/>
      <c r="T32" s="715"/>
      <c r="U32" s="105"/>
      <c r="V32" s="107"/>
      <c r="W32" s="734">
        <f>X32*3+Y32*1+Z32*0</f>
        <v>6</v>
      </c>
      <c r="X32" s="737">
        <f>COUNTIF(B32:V32,"○")</f>
        <v>2</v>
      </c>
      <c r="Y32" s="737">
        <f>COUNTIF(B32:V32,"△")</f>
        <v>0</v>
      </c>
      <c r="Z32" s="737">
        <f>COUNTIF(B32:V32,"●")</f>
        <v>0</v>
      </c>
      <c r="AA32" s="740">
        <f>IF(AC33="","",RANK(AC33,AC29:AC37))</f>
        <v>1</v>
      </c>
      <c r="AB32" s="750" t="str">
        <f>I28</f>
        <v>伊万里</v>
      </c>
      <c r="AC32" s="152"/>
      <c r="AD32" s="156">
        <v>3</v>
      </c>
      <c r="AE32" s="280" t="str">
        <f>IF(AB38=6,VLOOKUP(AD32,AA29:AB37,2,FALSE),"")</f>
        <v>Echizen</v>
      </c>
      <c r="AF32" s="150"/>
      <c r="AG32" s="150"/>
      <c r="AH32" s="150"/>
    </row>
    <row r="33" spans="1:42" ht="28.5" customHeight="1" x14ac:dyDescent="0.2">
      <c r="A33" s="706"/>
      <c r="B33" s="709">
        <f>N30</f>
        <v>1</v>
      </c>
      <c r="C33" s="710"/>
      <c r="D33" s="176">
        <f>IF(M30="","",M30)</f>
        <v>0</v>
      </c>
      <c r="E33" s="178" t="s">
        <v>1</v>
      </c>
      <c r="F33" s="108">
        <f>IF(K30="","",K30)</f>
        <v>0</v>
      </c>
      <c r="G33" s="709">
        <f>I30</f>
        <v>0</v>
      </c>
      <c r="H33" s="710"/>
      <c r="I33" s="728"/>
      <c r="J33" s="729"/>
      <c r="K33" s="729"/>
      <c r="L33" s="729"/>
      <c r="M33" s="729"/>
      <c r="N33" s="729"/>
      <c r="O33" s="730"/>
      <c r="P33" s="709">
        <f>IF(AND(R33="",R34="")," ",SUM(R33:R34))</f>
        <v>2</v>
      </c>
      <c r="Q33" s="710"/>
      <c r="R33" s="176">
        <f>IF(P32="","",VLOOKUP(P32,日程!$AJ$6:$AT$143,2,FALSE))</f>
        <v>2</v>
      </c>
      <c r="S33" s="178" t="s">
        <v>1</v>
      </c>
      <c r="T33" s="108">
        <f>IF(P32="","",VLOOKUP(P32,日程!$AJ$6:$AT$143,3,FALSE))</f>
        <v>1</v>
      </c>
      <c r="U33" s="709">
        <f>IF(AND(T33="",T34="")," ",SUM(T33:T34))</f>
        <v>1</v>
      </c>
      <c r="V33" s="713"/>
      <c r="W33" s="735"/>
      <c r="X33" s="738"/>
      <c r="Y33" s="738"/>
      <c r="Z33" s="738"/>
      <c r="AA33" s="740"/>
      <c r="AB33" s="750"/>
      <c r="AC33" s="152">
        <f>W32*10000+1</f>
        <v>60001</v>
      </c>
      <c r="AD33" s="156"/>
      <c r="AE33" s="157"/>
    </row>
    <row r="34" spans="1:42" ht="28.5" customHeight="1" x14ac:dyDescent="0.2">
      <c r="A34" s="146" t="s">
        <v>100</v>
      </c>
      <c r="B34" s="711"/>
      <c r="C34" s="712"/>
      <c r="D34" s="177">
        <f>IF(M31="","",M31)</f>
        <v>1</v>
      </c>
      <c r="E34" s="109" t="s">
        <v>1</v>
      </c>
      <c r="F34" s="110">
        <f>IF(K31="","",K31)</f>
        <v>0</v>
      </c>
      <c r="G34" s="711"/>
      <c r="H34" s="712"/>
      <c r="I34" s="731"/>
      <c r="J34" s="732"/>
      <c r="K34" s="732"/>
      <c r="L34" s="732"/>
      <c r="M34" s="732"/>
      <c r="N34" s="732"/>
      <c r="O34" s="733"/>
      <c r="P34" s="711"/>
      <c r="Q34" s="712"/>
      <c r="R34" s="176">
        <f>IF(P32="","",VLOOKUP(P32,日程!$AJ$6:$AT$143,4,FALSE))</f>
        <v>0</v>
      </c>
      <c r="S34" s="109" t="s">
        <v>1</v>
      </c>
      <c r="T34" s="108">
        <f>IF(P32="","",VLOOKUP(P32,日程!$AJ$6:$AT$143,5,FALSE))</f>
        <v>0</v>
      </c>
      <c r="U34" s="711"/>
      <c r="V34" s="714"/>
      <c r="W34" s="743"/>
      <c r="X34" s="742"/>
      <c r="Y34" s="742"/>
      <c r="Z34" s="742"/>
      <c r="AA34" s="740"/>
      <c r="AB34" s="750"/>
      <c r="AC34" s="152"/>
      <c r="AD34" s="158"/>
      <c r="AE34" s="635"/>
    </row>
    <row r="35" spans="1:42" ht="28.5" customHeight="1" x14ac:dyDescent="0.2">
      <c r="A35" s="705" t="str">
        <f>Gリーグ!AN24</f>
        <v>Echizen　HOMES²
スポーツ少年団</v>
      </c>
      <c r="B35" s="724" t="str">
        <f>P29</f>
        <v>ＦＣ③</v>
      </c>
      <c r="C35" s="715"/>
      <c r="D35" s="715" t="str">
        <f>IF(B36=" "," ",IF(B36&gt;G36,"○",IF(B36&lt;G36,"●",IF(B36=G36,"△"))))</f>
        <v>●</v>
      </c>
      <c r="E35" s="715"/>
      <c r="F35" s="715"/>
      <c r="G35" s="105"/>
      <c r="H35" s="106"/>
      <c r="I35" s="724" t="str">
        <f>P32</f>
        <v>ＦＣ②</v>
      </c>
      <c r="J35" s="715"/>
      <c r="K35" s="715" t="str">
        <f>IF(I36=" "," ",IF(I36&gt;N36,"○",IF(I36&lt;N36,"●",IF(I36=N36,"△"))))</f>
        <v>●</v>
      </c>
      <c r="L35" s="715"/>
      <c r="M35" s="715"/>
      <c r="N35" s="105"/>
      <c r="O35" s="106"/>
      <c r="P35" s="725"/>
      <c r="Q35" s="726"/>
      <c r="R35" s="726"/>
      <c r="S35" s="726"/>
      <c r="T35" s="726"/>
      <c r="U35" s="726"/>
      <c r="V35" s="727"/>
      <c r="W35" s="734">
        <f>X35*3+Y35*1+Z35*0</f>
        <v>0</v>
      </c>
      <c r="X35" s="737">
        <f>COUNTIF(B35:V35,"○")</f>
        <v>0</v>
      </c>
      <c r="Y35" s="737">
        <f>COUNTIF(B35:V35,"△")</f>
        <v>0</v>
      </c>
      <c r="Z35" s="737">
        <f>COUNTIF(B35:V35,"●")</f>
        <v>2</v>
      </c>
      <c r="AA35" s="740">
        <f>IF(AC36="","",RANK(AC36,AC29:AC37))</f>
        <v>3</v>
      </c>
      <c r="AB35" s="750" t="str">
        <f>P28</f>
        <v>Echizen</v>
      </c>
      <c r="AC35" s="152"/>
      <c r="AD35" s="156"/>
      <c r="AE35" s="157"/>
    </row>
    <row r="36" spans="1:42" ht="28.5" customHeight="1" x14ac:dyDescent="0.2">
      <c r="A36" s="706"/>
      <c r="B36" s="722">
        <f>U30</f>
        <v>0</v>
      </c>
      <c r="C36" s="718"/>
      <c r="D36" s="159">
        <f>IF(T30="","",T30)</f>
        <v>0</v>
      </c>
      <c r="E36" s="160" t="s">
        <v>1</v>
      </c>
      <c r="F36" s="161">
        <f>IF(R30="","",R30)</f>
        <v>0</v>
      </c>
      <c r="G36" s="718">
        <f>P30</f>
        <v>3</v>
      </c>
      <c r="H36" s="719"/>
      <c r="I36" s="709">
        <f>U33</f>
        <v>1</v>
      </c>
      <c r="J36" s="710"/>
      <c r="K36" s="176">
        <f>IF(T33="","",T33)</f>
        <v>1</v>
      </c>
      <c r="L36" s="178" t="s">
        <v>1</v>
      </c>
      <c r="M36" s="108">
        <f>IF(R33="","",R33)</f>
        <v>2</v>
      </c>
      <c r="N36" s="709">
        <f>P33</f>
        <v>2</v>
      </c>
      <c r="O36" s="710"/>
      <c r="P36" s="728"/>
      <c r="Q36" s="729"/>
      <c r="R36" s="729"/>
      <c r="S36" s="729"/>
      <c r="T36" s="729"/>
      <c r="U36" s="729"/>
      <c r="V36" s="730"/>
      <c r="W36" s="735"/>
      <c r="X36" s="738"/>
      <c r="Y36" s="738"/>
      <c r="Z36" s="738"/>
      <c r="AA36" s="740"/>
      <c r="AB36" s="750"/>
      <c r="AC36" s="152">
        <f>W35*10000+1</f>
        <v>1</v>
      </c>
      <c r="AD36" s="156"/>
      <c r="AE36" s="157"/>
    </row>
    <row r="37" spans="1:42" ht="28.5" customHeight="1" thickBot="1" x14ac:dyDescent="0.25">
      <c r="A37" s="148" t="s">
        <v>204</v>
      </c>
      <c r="B37" s="723"/>
      <c r="C37" s="720"/>
      <c r="D37" s="163">
        <f>IF(T31="","",T31)</f>
        <v>0</v>
      </c>
      <c r="E37" s="164" t="s">
        <v>1</v>
      </c>
      <c r="F37" s="165">
        <f>IF(R31="","",R31)</f>
        <v>3</v>
      </c>
      <c r="G37" s="720"/>
      <c r="H37" s="721"/>
      <c r="I37" s="716"/>
      <c r="J37" s="717"/>
      <c r="K37" s="113">
        <f>IF(T34="","",T34)</f>
        <v>0</v>
      </c>
      <c r="L37" s="114" t="s">
        <v>1</v>
      </c>
      <c r="M37" s="115">
        <f>IF(R34="","",R34)</f>
        <v>0</v>
      </c>
      <c r="N37" s="716"/>
      <c r="O37" s="717"/>
      <c r="P37" s="731"/>
      <c r="Q37" s="732"/>
      <c r="R37" s="732"/>
      <c r="S37" s="732"/>
      <c r="T37" s="732"/>
      <c r="U37" s="732"/>
      <c r="V37" s="733"/>
      <c r="W37" s="736"/>
      <c r="X37" s="739"/>
      <c r="Y37" s="739"/>
      <c r="Z37" s="739"/>
      <c r="AA37" s="741"/>
      <c r="AB37" s="750"/>
      <c r="AC37" s="152"/>
      <c r="AD37" s="156"/>
      <c r="AE37" s="157"/>
    </row>
    <row r="38" spans="1:42" ht="28.5" customHeight="1" x14ac:dyDescent="0.2">
      <c r="A38" s="103"/>
      <c r="B38" s="103"/>
      <c r="C38" s="103"/>
      <c r="D38" s="103"/>
      <c r="E38" s="103"/>
      <c r="F38" s="104"/>
      <c r="G38" s="104"/>
      <c r="H38" s="104"/>
      <c r="I38" s="104"/>
      <c r="J38" s="104"/>
      <c r="K38" s="104"/>
      <c r="L38" s="104"/>
      <c r="M38" s="111"/>
      <c r="N38" s="112"/>
      <c r="O38" s="122"/>
      <c r="P38" s="122"/>
      <c r="Q38" s="122"/>
      <c r="R38" s="116"/>
      <c r="S38" s="116"/>
      <c r="T38" s="111"/>
      <c r="U38" s="112"/>
      <c r="V38" s="122"/>
      <c r="W38" s="122"/>
      <c r="X38" s="122"/>
      <c r="Y38" s="116"/>
      <c r="Z38" s="116"/>
      <c r="AA38" s="121"/>
      <c r="AB38" s="185">
        <f>SUM(X29:Z37)</f>
        <v>6</v>
      </c>
    </row>
    <row r="39" spans="1:42" s="221" customFormat="1" ht="28.5" customHeight="1" x14ac:dyDescent="0.2">
      <c r="A39" s="94" t="s">
        <v>205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218"/>
      <c r="M39" s="218"/>
      <c r="N39" s="218"/>
      <c r="O39" s="218"/>
      <c r="P39" s="219"/>
      <c r="Q39" s="219"/>
      <c r="R39" s="219"/>
      <c r="S39" s="218"/>
      <c r="T39" s="218"/>
      <c r="U39" s="219"/>
      <c r="V39" s="219"/>
      <c r="W39" s="219"/>
      <c r="X39" s="219"/>
      <c r="Y39" s="219"/>
      <c r="Z39" s="220"/>
      <c r="AA39" s="220"/>
      <c r="AB39" s="217"/>
      <c r="AC39" s="217"/>
      <c r="AD39" s="217"/>
      <c r="AE39" s="636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</row>
    <row r="40" spans="1:42" ht="28.5" customHeight="1" thickBot="1" x14ac:dyDescent="0.25">
      <c r="A40" s="103"/>
      <c r="B40" s="103"/>
      <c r="C40" s="103"/>
      <c r="D40" s="103"/>
      <c r="E40" s="103"/>
      <c r="F40" s="104"/>
      <c r="G40" s="104"/>
      <c r="H40" s="104"/>
      <c r="I40" s="104"/>
      <c r="J40" s="104"/>
      <c r="K40" s="104"/>
      <c r="L40" s="104"/>
      <c r="M40" s="111"/>
      <c r="N40" s="112"/>
      <c r="O40" s="122"/>
      <c r="P40" s="122"/>
      <c r="Q40" s="122"/>
      <c r="R40" s="116"/>
      <c r="S40" s="116"/>
      <c r="T40" s="111"/>
      <c r="U40" s="112"/>
      <c r="V40" s="122"/>
      <c r="W40" s="122"/>
      <c r="X40" s="122"/>
      <c r="Y40" s="116"/>
      <c r="Z40" s="116"/>
      <c r="AA40" s="121"/>
      <c r="AB40" s="96"/>
    </row>
    <row r="41" spans="1:42" ht="53.25" customHeight="1" x14ac:dyDescent="0.2">
      <c r="A41" s="213" t="s">
        <v>201</v>
      </c>
      <c r="B41" s="701" t="str">
        <f>IF(A42="","",VLOOKUP(A42,参加チーム!$B$7:$D$35,2,FALSE))</f>
        <v>フリーデン</v>
      </c>
      <c r="C41" s="702"/>
      <c r="D41" s="702"/>
      <c r="E41" s="702"/>
      <c r="F41" s="702"/>
      <c r="G41" s="702"/>
      <c r="H41" s="703"/>
      <c r="I41" s="701" t="str">
        <f>IF(A45="","",VLOOKUP(A45,参加チーム!$B$7:$D$35,2,FALSE))</f>
        <v>広島</v>
      </c>
      <c r="J41" s="702"/>
      <c r="K41" s="702"/>
      <c r="L41" s="702"/>
      <c r="M41" s="702"/>
      <c r="N41" s="702"/>
      <c r="O41" s="703"/>
      <c r="P41" s="701" t="str">
        <f>IF(A48="","",VLOOKUP(A48,参加チーム!$B$7:$D$35,2,FALSE))</f>
        <v>伊万里</v>
      </c>
      <c r="Q41" s="702"/>
      <c r="R41" s="702"/>
      <c r="S41" s="702"/>
      <c r="T41" s="702"/>
      <c r="U41" s="702"/>
      <c r="V41" s="704"/>
      <c r="W41" s="248" t="s">
        <v>84</v>
      </c>
      <c r="X41" s="249" t="s">
        <v>85</v>
      </c>
      <c r="Y41" s="249" t="s">
        <v>86</v>
      </c>
      <c r="Z41" s="249" t="s">
        <v>87</v>
      </c>
      <c r="AA41" s="427" t="s">
        <v>88</v>
      </c>
      <c r="AB41" s="96"/>
      <c r="AC41" s="162"/>
      <c r="AD41" s="152"/>
      <c r="AE41" s="599"/>
      <c r="AF41" s="200"/>
    </row>
    <row r="42" spans="1:42" ht="28.5" customHeight="1" x14ac:dyDescent="0.2">
      <c r="A42" s="705" t="str">
        <f>AG6</f>
        <v>フリーデン
ホッケースポーツ少年団</v>
      </c>
      <c r="B42" s="725"/>
      <c r="C42" s="726"/>
      <c r="D42" s="726"/>
      <c r="E42" s="726"/>
      <c r="F42" s="726"/>
      <c r="G42" s="726"/>
      <c r="H42" s="727"/>
      <c r="I42" s="724" t="s">
        <v>539</v>
      </c>
      <c r="J42" s="715"/>
      <c r="K42" s="715" t="str">
        <f>IF(I43=" "," ",IF(I43&gt;N43,"○",IF(I43&lt;N43,"●",IF(I43=N43,"△"))))</f>
        <v>●</v>
      </c>
      <c r="L42" s="715"/>
      <c r="M42" s="715"/>
      <c r="N42" s="201"/>
      <c r="O42" s="202"/>
      <c r="P42" s="724" t="s">
        <v>541</v>
      </c>
      <c r="Q42" s="715"/>
      <c r="R42" s="715" t="str">
        <f>IF(P43=" "," ",IF(P43&gt;U43,"○",IF(P43&lt;U43,"●",IF(P43=U43,"△"))))</f>
        <v>○</v>
      </c>
      <c r="S42" s="715"/>
      <c r="T42" s="715"/>
      <c r="U42" s="201"/>
      <c r="V42" s="204"/>
      <c r="W42" s="734">
        <f>X42*3+Y42*1+Z42*0</f>
        <v>3</v>
      </c>
      <c r="X42" s="737">
        <f>COUNTIF(B42:V42,"○")</f>
        <v>1</v>
      </c>
      <c r="Y42" s="737">
        <f>COUNTIF(B42:V42,"△")</f>
        <v>0</v>
      </c>
      <c r="Z42" s="737">
        <f>COUNTIF(B42:V42,"●")</f>
        <v>1</v>
      </c>
      <c r="AA42" s="740">
        <f>IF(AC43="","",RANK(AC43,AC42:AC50))</f>
        <v>2</v>
      </c>
      <c r="AB42" s="750" t="str">
        <f>B41</f>
        <v>フリーデン</v>
      </c>
      <c r="AC42" s="152"/>
      <c r="AD42" s="153" t="s">
        <v>6</v>
      </c>
      <c r="AE42" s="749" t="s">
        <v>130</v>
      </c>
      <c r="AF42" s="749"/>
      <c r="AG42" s="749"/>
      <c r="AH42" s="749"/>
    </row>
    <row r="43" spans="1:42" ht="28.5" customHeight="1" x14ac:dyDescent="0.2">
      <c r="A43" s="706"/>
      <c r="B43" s="728"/>
      <c r="C43" s="729"/>
      <c r="D43" s="729"/>
      <c r="E43" s="729"/>
      <c r="F43" s="729"/>
      <c r="G43" s="729"/>
      <c r="H43" s="730"/>
      <c r="I43" s="709">
        <f>IF(AND(K43="",K44="")," ",SUM(K43:K44))</f>
        <v>2</v>
      </c>
      <c r="J43" s="710"/>
      <c r="K43" s="209">
        <f>IF(I42="","",VLOOKUP(I42,日程!$AJ$6:$AT$143,2,FALSE))</f>
        <v>1</v>
      </c>
      <c r="L43" s="211" t="s">
        <v>1</v>
      </c>
      <c r="M43" s="211">
        <f>IF(I42="","",VLOOKUP(I42,日程!$AJ$6:$AT$143,3,FALSE))</f>
        <v>1</v>
      </c>
      <c r="N43" s="709">
        <f>IF(AND(M43="",M44="")," ",SUM(M43:M44))</f>
        <v>3</v>
      </c>
      <c r="O43" s="710"/>
      <c r="P43" s="709">
        <f>IF(AND(R43="",R44="")," ",SUM(R43:R44))</f>
        <v>11</v>
      </c>
      <c r="Q43" s="710"/>
      <c r="R43" s="209">
        <f>IF(P42="","",VLOOKUP(P42,日程!$AJ$6:$AT$143,2,FALSE))</f>
        <v>4</v>
      </c>
      <c r="S43" s="211" t="s">
        <v>1</v>
      </c>
      <c r="T43" s="108">
        <f>IF(P42="","",VLOOKUP(P42,日程!$AJ$6:$AT$143,3,FALSE))</f>
        <v>0</v>
      </c>
      <c r="U43" s="709">
        <f>IF(AND(T43="",T44="")," ",SUM(T43:T44))</f>
        <v>0</v>
      </c>
      <c r="V43" s="713"/>
      <c r="W43" s="735"/>
      <c r="X43" s="738"/>
      <c r="Y43" s="738"/>
      <c r="Z43" s="738"/>
      <c r="AA43" s="740"/>
      <c r="AB43" s="750"/>
      <c r="AC43" s="152">
        <f>W42*10000+1</f>
        <v>30001</v>
      </c>
      <c r="AD43" s="207">
        <v>1</v>
      </c>
      <c r="AE43" s="280" t="str">
        <f>IF(AB51=6,VLOOKUP(AD43,$AA$42:$AB$50,2,FALSE),"")</f>
        <v>広島</v>
      </c>
      <c r="AF43" s="150">
        <f>IF(AE43="","",VLOOKUP(AE43,参加チーム!$C$6:$G$35,3,FALSE))</f>
        <v>19</v>
      </c>
      <c r="AG43" s="150" t="str">
        <f>IF(AF43="","",VLOOKUP(AF43,参加チーム!$A$7:$D$34,2,FALSE))</f>
        <v>広島
ホッケースポーツ少年団</v>
      </c>
      <c r="AH43" s="150"/>
    </row>
    <row r="44" spans="1:42" ht="28.5" customHeight="1" x14ac:dyDescent="0.2">
      <c r="A44" s="146" t="s">
        <v>206</v>
      </c>
      <c r="B44" s="731"/>
      <c r="C44" s="732"/>
      <c r="D44" s="732"/>
      <c r="E44" s="732"/>
      <c r="F44" s="732"/>
      <c r="G44" s="732"/>
      <c r="H44" s="733"/>
      <c r="I44" s="711"/>
      <c r="J44" s="712"/>
      <c r="K44" s="209">
        <f>IF(I42="","",VLOOKUP(I42,日程!$AJ$6:$AT$143,4,FALSE))</f>
        <v>1</v>
      </c>
      <c r="L44" s="109" t="s">
        <v>1</v>
      </c>
      <c r="M44" s="109">
        <f>IF(I42="","",VLOOKUP(I42,日程!$AJ$6:$AT$143,5,FALSE))</f>
        <v>2</v>
      </c>
      <c r="N44" s="711"/>
      <c r="O44" s="712"/>
      <c r="P44" s="711"/>
      <c r="Q44" s="712"/>
      <c r="R44" s="209">
        <f>IF(P42="","",VLOOKUP(P42,日程!$AJ$6:$AT$143,4,FALSE))</f>
        <v>7</v>
      </c>
      <c r="S44" s="109" t="s">
        <v>1</v>
      </c>
      <c r="T44" s="110">
        <f>IF(P42="","",VLOOKUP(P42,日程!$AJ$6:$AT$143,5,FALSE))</f>
        <v>0</v>
      </c>
      <c r="U44" s="711"/>
      <c r="V44" s="714"/>
      <c r="W44" s="743"/>
      <c r="X44" s="742"/>
      <c r="Y44" s="742"/>
      <c r="Z44" s="742"/>
      <c r="AA44" s="740"/>
      <c r="AB44" s="750"/>
      <c r="AC44" s="152"/>
      <c r="AD44" s="156">
        <v>2</v>
      </c>
      <c r="AE44" s="280" t="str">
        <f>IF(AB51=6,VLOOKUP(AD44,AA42:AB50,2,FALSE),"")</f>
        <v>フリーデン</v>
      </c>
      <c r="AF44" s="150"/>
      <c r="AG44" s="150"/>
      <c r="AH44" s="150"/>
    </row>
    <row r="45" spans="1:42" ht="28.5" customHeight="1" x14ac:dyDescent="0.2">
      <c r="A45" s="705" t="str">
        <f>AG18</f>
        <v>広島
ホッケースポーツ少年団</v>
      </c>
      <c r="B45" s="724" t="str">
        <f>I42</f>
        <v>ＦＤ①</v>
      </c>
      <c r="C45" s="715"/>
      <c r="D45" s="715" t="str">
        <f>IF(B46=" "," ",IF(B46&gt;G46,"○",IF(B46&lt;G46,"●",IF(B46=G46,"△"))))</f>
        <v>○</v>
      </c>
      <c r="E45" s="715"/>
      <c r="F45" s="715"/>
      <c r="G45" s="201"/>
      <c r="H45" s="202"/>
      <c r="I45" s="725"/>
      <c r="J45" s="726"/>
      <c r="K45" s="726"/>
      <c r="L45" s="726"/>
      <c r="M45" s="726"/>
      <c r="N45" s="726"/>
      <c r="O45" s="727"/>
      <c r="P45" s="724" t="s">
        <v>540</v>
      </c>
      <c r="Q45" s="715"/>
      <c r="R45" s="715" t="str">
        <f>IF(P46=" "," ",IF(P46&gt;U46,"○",IF(P46&lt;U46,"●",IF(P46=U46,"△"))))</f>
        <v>○</v>
      </c>
      <c r="S45" s="715"/>
      <c r="T45" s="715"/>
      <c r="U45" s="201"/>
      <c r="V45" s="204"/>
      <c r="W45" s="734">
        <f>X45*3+Y45*1+Z45*0</f>
        <v>6</v>
      </c>
      <c r="X45" s="737">
        <f>COUNTIF(B45:V45,"○")</f>
        <v>2</v>
      </c>
      <c r="Y45" s="737">
        <f>COUNTIF(B45:V45,"△")</f>
        <v>0</v>
      </c>
      <c r="Z45" s="737">
        <f>COUNTIF(B45:V45,"●")</f>
        <v>0</v>
      </c>
      <c r="AA45" s="740">
        <f>IF(AC46="","",RANK(AC46,AC42:AC50))</f>
        <v>1</v>
      </c>
      <c r="AB45" s="750" t="str">
        <f>I41</f>
        <v>広島</v>
      </c>
      <c r="AC45" s="152"/>
      <c r="AD45" s="156">
        <v>3</v>
      </c>
      <c r="AE45" s="280" t="str">
        <f>IF(AB51=6,VLOOKUP(AD45,AA42:AB50,2,FALSE),"")</f>
        <v>伊万里</v>
      </c>
      <c r="AF45" s="150"/>
      <c r="AG45" s="150"/>
      <c r="AH45" s="150"/>
    </row>
    <row r="46" spans="1:42" ht="28.5" customHeight="1" x14ac:dyDescent="0.2">
      <c r="A46" s="706"/>
      <c r="B46" s="709">
        <f>N43</f>
        <v>3</v>
      </c>
      <c r="C46" s="710"/>
      <c r="D46" s="209">
        <f>IF(M43="","",M43)</f>
        <v>1</v>
      </c>
      <c r="E46" s="211" t="s">
        <v>1</v>
      </c>
      <c r="F46" s="108">
        <f>IF(K43="","",K43)</f>
        <v>1</v>
      </c>
      <c r="G46" s="709">
        <f>I43</f>
        <v>2</v>
      </c>
      <c r="H46" s="710"/>
      <c r="I46" s="728"/>
      <c r="J46" s="729"/>
      <c r="K46" s="729"/>
      <c r="L46" s="729"/>
      <c r="M46" s="729"/>
      <c r="N46" s="729"/>
      <c r="O46" s="730"/>
      <c r="P46" s="709">
        <f>IF(AND(R46="",R47="")," ",SUM(R46:R47))</f>
        <v>6</v>
      </c>
      <c r="Q46" s="710"/>
      <c r="R46" s="209">
        <f>IF(P45="","",VLOOKUP(P45,日程!$AJ$6:$AT$143,2,FALSE))</f>
        <v>1</v>
      </c>
      <c r="S46" s="211" t="s">
        <v>1</v>
      </c>
      <c r="T46" s="108">
        <f>IF(P45="","",VLOOKUP(P45,日程!$AJ$6:$AT$143,3,FALSE))</f>
        <v>0</v>
      </c>
      <c r="U46" s="709">
        <f>IF(AND(T46="",T47="")," ",SUM(T46:T47))</f>
        <v>0</v>
      </c>
      <c r="V46" s="713"/>
      <c r="W46" s="735"/>
      <c r="X46" s="738"/>
      <c r="Y46" s="738"/>
      <c r="Z46" s="738"/>
      <c r="AA46" s="740"/>
      <c r="AB46" s="750"/>
      <c r="AC46" s="152">
        <f>W45*10000+1</f>
        <v>60001</v>
      </c>
      <c r="AD46" s="156"/>
      <c r="AE46" s="157"/>
    </row>
    <row r="47" spans="1:42" ht="28.5" customHeight="1" x14ac:dyDescent="0.2">
      <c r="A47" s="146" t="s">
        <v>207</v>
      </c>
      <c r="B47" s="711"/>
      <c r="C47" s="712"/>
      <c r="D47" s="210">
        <f>IF(M44="","",M44)</f>
        <v>2</v>
      </c>
      <c r="E47" s="109" t="s">
        <v>1</v>
      </c>
      <c r="F47" s="110">
        <f>IF(K44="","",K44)</f>
        <v>1</v>
      </c>
      <c r="G47" s="711"/>
      <c r="H47" s="712"/>
      <c r="I47" s="731"/>
      <c r="J47" s="732"/>
      <c r="K47" s="732"/>
      <c r="L47" s="732"/>
      <c r="M47" s="732"/>
      <c r="N47" s="732"/>
      <c r="O47" s="733"/>
      <c r="P47" s="711"/>
      <c r="Q47" s="712"/>
      <c r="R47" s="209">
        <f>IF(P45="","",VLOOKUP(P45,日程!$AJ$6:$AT$143,4,FALSE))</f>
        <v>5</v>
      </c>
      <c r="S47" s="109" t="s">
        <v>1</v>
      </c>
      <c r="T47" s="108">
        <f>IF(P45="","",VLOOKUP(P45,日程!$AJ$6:$AT$143,5,FALSE))</f>
        <v>0</v>
      </c>
      <c r="U47" s="711"/>
      <c r="V47" s="714"/>
      <c r="W47" s="743"/>
      <c r="X47" s="742"/>
      <c r="Y47" s="742"/>
      <c r="Z47" s="742"/>
      <c r="AA47" s="740"/>
      <c r="AB47" s="750"/>
      <c r="AC47" s="152"/>
      <c r="AD47" s="158"/>
      <c r="AE47" s="635"/>
    </row>
    <row r="48" spans="1:42" ht="28.5" customHeight="1" x14ac:dyDescent="0.2">
      <c r="A48" s="705" t="str">
        <f>AG30</f>
        <v>伊万里少年
ホッケースポーツ少年団</v>
      </c>
      <c r="B48" s="724" t="str">
        <f>P42</f>
        <v>ＦＤ③</v>
      </c>
      <c r="C48" s="715"/>
      <c r="D48" s="715" t="str">
        <f>IF(B49=" "," ",IF(B49&gt;G49,"○",IF(B49&lt;G49,"●",IF(B49=G49,"△"))))</f>
        <v>●</v>
      </c>
      <c r="E48" s="715"/>
      <c r="F48" s="715"/>
      <c r="G48" s="201"/>
      <c r="H48" s="202"/>
      <c r="I48" s="724" t="str">
        <f>P45</f>
        <v>ＦＤ②</v>
      </c>
      <c r="J48" s="715"/>
      <c r="K48" s="715" t="str">
        <f>IF(I49=" "," ",IF(I49&gt;N49,"○",IF(I49&lt;N49,"●",IF(I49=N49,"△"))))</f>
        <v>●</v>
      </c>
      <c r="L48" s="715"/>
      <c r="M48" s="715"/>
      <c r="N48" s="201"/>
      <c r="O48" s="202"/>
      <c r="P48" s="725"/>
      <c r="Q48" s="726"/>
      <c r="R48" s="726"/>
      <c r="S48" s="726"/>
      <c r="T48" s="726"/>
      <c r="U48" s="726"/>
      <c r="V48" s="727"/>
      <c r="W48" s="734">
        <f>X48*3+Y48*1+Z48*0</f>
        <v>0</v>
      </c>
      <c r="X48" s="737">
        <f>COUNTIF(B48:V48,"○")</f>
        <v>0</v>
      </c>
      <c r="Y48" s="737">
        <f>COUNTIF(B48:V48,"△")</f>
        <v>0</v>
      </c>
      <c r="Z48" s="737">
        <f>COUNTIF(B48:V48,"●")</f>
        <v>2</v>
      </c>
      <c r="AA48" s="740">
        <f>IF(AC49="","",RANK(AC49,AC42:AC50))</f>
        <v>3</v>
      </c>
      <c r="AB48" s="750" t="str">
        <f>P41</f>
        <v>伊万里</v>
      </c>
      <c r="AC48" s="152"/>
      <c r="AD48" s="156"/>
      <c r="AE48" s="157"/>
    </row>
    <row r="49" spans="1:35" ht="28.5" customHeight="1" x14ac:dyDescent="0.2">
      <c r="A49" s="706"/>
      <c r="B49" s="722">
        <f>U43</f>
        <v>0</v>
      </c>
      <c r="C49" s="718"/>
      <c r="D49" s="159">
        <f>IF(T43="","",T43)</f>
        <v>0</v>
      </c>
      <c r="E49" s="160" t="s">
        <v>1</v>
      </c>
      <c r="F49" s="161">
        <f>IF(R43="","",R43)</f>
        <v>4</v>
      </c>
      <c r="G49" s="718">
        <f>P43</f>
        <v>11</v>
      </c>
      <c r="H49" s="719"/>
      <c r="I49" s="709">
        <f>U46</f>
        <v>0</v>
      </c>
      <c r="J49" s="710"/>
      <c r="K49" s="209">
        <f>IF(T46="","",T46)</f>
        <v>0</v>
      </c>
      <c r="L49" s="211" t="s">
        <v>1</v>
      </c>
      <c r="M49" s="108">
        <f>IF(R46="","",R46)</f>
        <v>1</v>
      </c>
      <c r="N49" s="709">
        <f>P46</f>
        <v>6</v>
      </c>
      <c r="O49" s="710"/>
      <c r="P49" s="728"/>
      <c r="Q49" s="729"/>
      <c r="R49" s="729"/>
      <c r="S49" s="729"/>
      <c r="T49" s="729"/>
      <c r="U49" s="729"/>
      <c r="V49" s="730"/>
      <c r="W49" s="735"/>
      <c r="X49" s="738"/>
      <c r="Y49" s="738"/>
      <c r="Z49" s="738"/>
      <c r="AA49" s="740"/>
      <c r="AB49" s="750"/>
      <c r="AC49" s="152">
        <f>W48*10000+1</f>
        <v>1</v>
      </c>
      <c r="AD49" s="156"/>
      <c r="AE49" s="157"/>
    </row>
    <row r="50" spans="1:35" ht="28.5" customHeight="1" thickBot="1" x14ac:dyDescent="0.25">
      <c r="A50" s="148" t="s">
        <v>208</v>
      </c>
      <c r="B50" s="723"/>
      <c r="C50" s="720"/>
      <c r="D50" s="163">
        <f>IF(T44="","",T44)</f>
        <v>0</v>
      </c>
      <c r="E50" s="164" t="s">
        <v>1</v>
      </c>
      <c r="F50" s="165">
        <f>IF(R44="","",R44)</f>
        <v>7</v>
      </c>
      <c r="G50" s="720"/>
      <c r="H50" s="721"/>
      <c r="I50" s="716"/>
      <c r="J50" s="717"/>
      <c r="K50" s="113">
        <f>IF(T47="","",T47)</f>
        <v>0</v>
      </c>
      <c r="L50" s="114" t="s">
        <v>1</v>
      </c>
      <c r="M50" s="115">
        <f>IF(R47="","",R47)</f>
        <v>5</v>
      </c>
      <c r="N50" s="716"/>
      <c r="O50" s="717"/>
      <c r="P50" s="731"/>
      <c r="Q50" s="732"/>
      <c r="R50" s="732"/>
      <c r="S50" s="732"/>
      <c r="T50" s="732"/>
      <c r="U50" s="732"/>
      <c r="V50" s="733"/>
      <c r="W50" s="736"/>
      <c r="X50" s="739"/>
      <c r="Y50" s="739"/>
      <c r="Z50" s="739"/>
      <c r="AA50" s="741"/>
      <c r="AB50" s="750"/>
      <c r="AC50" s="152"/>
      <c r="AD50" s="156"/>
      <c r="AE50" s="157"/>
    </row>
    <row r="51" spans="1:35" ht="28.5" customHeight="1" x14ac:dyDescent="0.2">
      <c r="A51" s="206"/>
      <c r="B51" s="205"/>
      <c r="C51" s="205"/>
      <c r="D51" s="214"/>
      <c r="E51" s="160"/>
      <c r="F51" s="215"/>
      <c r="G51" s="205"/>
      <c r="H51" s="205"/>
      <c r="I51" s="208"/>
      <c r="J51" s="208"/>
      <c r="K51" s="211"/>
      <c r="L51" s="211"/>
      <c r="M51" s="211"/>
      <c r="N51" s="208"/>
      <c r="O51" s="208"/>
      <c r="P51" s="203"/>
      <c r="Q51" s="203"/>
      <c r="R51" s="203"/>
      <c r="S51" s="203"/>
      <c r="T51" s="203"/>
      <c r="U51" s="203"/>
      <c r="V51" s="203"/>
      <c r="W51" s="117"/>
      <c r="X51" s="117"/>
      <c r="Y51" s="117"/>
      <c r="Z51" s="117"/>
      <c r="AA51" s="118"/>
      <c r="AB51" s="216">
        <f>SUM(X42:Z50)</f>
        <v>6</v>
      </c>
      <c r="AC51" s="152"/>
      <c r="AD51" s="156"/>
      <c r="AE51" s="157"/>
    </row>
    <row r="52" spans="1:35" ht="28.5" customHeight="1" x14ac:dyDescent="0.2">
      <c r="A52" s="123"/>
    </row>
    <row r="53" spans="1:35" ht="28.5" customHeight="1" x14ac:dyDescent="0.2">
      <c r="A53" s="123"/>
    </row>
    <row r="54" spans="1:35" ht="28.5" customHeight="1" x14ac:dyDescent="0.2">
      <c r="A54" s="123"/>
    </row>
    <row r="55" spans="1:35" ht="28.2" x14ac:dyDescent="0.2">
      <c r="A55" s="94" t="s">
        <v>874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181"/>
      <c r="AD55" s="94"/>
      <c r="AE55" s="637"/>
      <c r="AF55" s="94"/>
    </row>
    <row r="56" spans="1:35" ht="28.5" customHeight="1" x14ac:dyDescent="0.2">
      <c r="A56" s="99"/>
      <c r="B56" s="99"/>
      <c r="C56" s="99"/>
      <c r="D56" s="99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1"/>
      <c r="U56" s="100"/>
      <c r="V56" s="100"/>
      <c r="W56" s="102"/>
      <c r="X56" s="102"/>
      <c r="Y56" s="102"/>
      <c r="Z56" s="102"/>
      <c r="AA56" s="102"/>
      <c r="AB56" s="102"/>
      <c r="AC56" s="183"/>
      <c r="AD56" s="102"/>
      <c r="AE56" s="638"/>
      <c r="AF56" s="98"/>
    </row>
    <row r="57" spans="1:35" ht="28.5" customHeight="1" x14ac:dyDescent="0.2">
      <c r="A57" s="94" t="s">
        <v>209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7"/>
      <c r="R57" s="94"/>
      <c r="S57" s="94"/>
      <c r="T57" s="98"/>
      <c r="U57" s="98"/>
      <c r="V57" s="98"/>
      <c r="W57" s="102"/>
      <c r="X57" s="102"/>
      <c r="Y57" s="102"/>
      <c r="Z57" s="102"/>
      <c r="AA57" s="102"/>
      <c r="AB57" s="102"/>
      <c r="AC57" s="183"/>
      <c r="AD57" s="222"/>
      <c r="AE57" s="639"/>
      <c r="AF57" s="98"/>
    </row>
    <row r="58" spans="1:35" ht="28.5" customHeight="1" thickBot="1" x14ac:dyDescent="0.25">
      <c r="A58" s="99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1"/>
      <c r="R58" s="100"/>
      <c r="S58" s="100"/>
      <c r="T58" s="102"/>
      <c r="U58" s="102"/>
      <c r="V58" s="102"/>
      <c r="W58" s="102"/>
      <c r="X58" s="102"/>
      <c r="Y58" s="102"/>
      <c r="Z58" s="102"/>
      <c r="AA58" s="102"/>
      <c r="AB58" s="102"/>
      <c r="AC58" s="183"/>
      <c r="AF58" s="98"/>
    </row>
    <row r="59" spans="1:35" ht="53.25" customHeight="1" x14ac:dyDescent="0.2">
      <c r="A59" s="213" t="s">
        <v>211</v>
      </c>
      <c r="B59" s="701" t="str">
        <f>IF(A60="","",VLOOKUP(A60,参加チーム!$B$36:$D$60,2,FALSE))</f>
        <v>鳥取</v>
      </c>
      <c r="C59" s="702"/>
      <c r="D59" s="702"/>
      <c r="E59" s="702"/>
      <c r="F59" s="702"/>
      <c r="G59" s="702"/>
      <c r="H59" s="703"/>
      <c r="I59" s="701" t="str">
        <f>IF(A63="","",VLOOKUP(A63,参加チーム!$B$36:$D$60,2,FALSE))</f>
        <v>日光</v>
      </c>
      <c r="J59" s="702"/>
      <c r="K59" s="702"/>
      <c r="L59" s="702"/>
      <c r="M59" s="702"/>
      <c r="N59" s="702"/>
      <c r="O59" s="703"/>
      <c r="P59" s="701" t="str">
        <f>IF(A66="","",VLOOKUP(A66,参加チーム!$B$36:$D$60,2,FALSE))</f>
        <v>Echizen</v>
      </c>
      <c r="Q59" s="702"/>
      <c r="R59" s="702"/>
      <c r="S59" s="702"/>
      <c r="T59" s="702"/>
      <c r="U59" s="702"/>
      <c r="V59" s="704"/>
      <c r="W59" s="248" t="s">
        <v>84</v>
      </c>
      <c r="X59" s="249" t="s">
        <v>85</v>
      </c>
      <c r="Y59" s="249" t="s">
        <v>86</v>
      </c>
      <c r="Z59" s="249" t="s">
        <v>87</v>
      </c>
      <c r="AA59" s="250" t="s">
        <v>88</v>
      </c>
      <c r="AB59" s="151"/>
      <c r="AC59" s="179"/>
      <c r="AD59" s="153"/>
      <c r="AE59" s="599"/>
    </row>
    <row r="60" spans="1:35" ht="28.5" customHeight="1" x14ac:dyDescent="0.2">
      <c r="A60" s="705" t="str">
        <f>Gリーグ!AN94</f>
        <v>鳥取Ｊｒ
ホッケークラブスポーツ少年団</v>
      </c>
      <c r="B60" s="751"/>
      <c r="C60" s="752"/>
      <c r="D60" s="752"/>
      <c r="E60" s="752"/>
      <c r="F60" s="752"/>
      <c r="G60" s="752"/>
      <c r="H60" s="753"/>
      <c r="I60" s="724" t="s">
        <v>660</v>
      </c>
      <c r="J60" s="715"/>
      <c r="K60" s="715" t="str">
        <f>IF(I61=" "," ",IF(I61&gt;N61,"○",IF(I61&lt;N61,"●",IF(I61=N61,"△"))))</f>
        <v>○</v>
      </c>
      <c r="L60" s="715"/>
      <c r="M60" s="715"/>
      <c r="N60" s="201"/>
      <c r="O60" s="202"/>
      <c r="P60" s="724" t="s">
        <v>661</v>
      </c>
      <c r="Q60" s="715"/>
      <c r="R60" s="715" t="str">
        <f>IF(P61=" "," ",IF(P61&gt;U61,"○",IF(P61&lt;U61,"●",IF(P61=U61,"△"))))</f>
        <v>○</v>
      </c>
      <c r="S60" s="715"/>
      <c r="T60" s="715"/>
      <c r="U60" s="201"/>
      <c r="V60" s="204"/>
      <c r="W60" s="734">
        <f>X60*3+Y60*1+Z60*0</f>
        <v>6</v>
      </c>
      <c r="X60" s="737">
        <f>COUNTIF(B60:V60,"○")</f>
        <v>2</v>
      </c>
      <c r="Y60" s="737">
        <f>COUNTIF(B60:V60,"△")</f>
        <v>0</v>
      </c>
      <c r="Z60" s="737">
        <f>COUNTIF(B60:V60,"●")</f>
        <v>0</v>
      </c>
      <c r="AA60" s="744">
        <f>IF(AC61="","",RANK(AC61,AC60:AC68))</f>
        <v>1</v>
      </c>
      <c r="AB60" s="750" t="str">
        <f>B59</f>
        <v>鳥取</v>
      </c>
      <c r="AC60" s="179"/>
      <c r="AD60" s="153" t="s">
        <v>6</v>
      </c>
      <c r="AE60" s="748" t="s">
        <v>130</v>
      </c>
      <c r="AF60" s="748"/>
      <c r="AG60" s="153"/>
      <c r="AH60" s="153"/>
      <c r="AI60" s="153"/>
    </row>
    <row r="61" spans="1:35" ht="28.5" customHeight="1" x14ac:dyDescent="0.2">
      <c r="A61" s="706"/>
      <c r="B61" s="754"/>
      <c r="C61" s="755"/>
      <c r="D61" s="755"/>
      <c r="E61" s="755"/>
      <c r="F61" s="755"/>
      <c r="G61" s="755"/>
      <c r="H61" s="756"/>
      <c r="I61" s="709">
        <f>IF(AND(K61="",K62="")," ",SUM(K61:K62))</f>
        <v>2</v>
      </c>
      <c r="J61" s="710"/>
      <c r="K61" s="209">
        <f>IF(I60="","",VLOOKUP(I60,日程!$AJ$6:$AT$143,2,FALSE))</f>
        <v>0</v>
      </c>
      <c r="L61" s="211" t="s">
        <v>1</v>
      </c>
      <c r="M61" s="211">
        <f>IF(I60="","",VLOOKUP(I60,日程!$AJ$6:$AT$143,3,FALSE))</f>
        <v>0</v>
      </c>
      <c r="N61" s="709">
        <f>IF(AND(M61="",M62="")," ",SUM(M61:M62))</f>
        <v>0</v>
      </c>
      <c r="O61" s="710"/>
      <c r="P61" s="709">
        <f>IF(AND(R61="",R62="")," ",SUM(R61:R62))</f>
        <v>2</v>
      </c>
      <c r="Q61" s="710"/>
      <c r="R61" s="209">
        <f>IF(P60="","",VLOOKUP(P60,日程!$AJ$6:$AT$143,2,FALSE))</f>
        <v>2</v>
      </c>
      <c r="S61" s="211" t="s">
        <v>1</v>
      </c>
      <c r="T61" s="108">
        <f>IF(P60="","",VLOOKUP(P60,日程!$AJ$6:$AT$143,3,FALSE))</f>
        <v>0</v>
      </c>
      <c r="U61" s="709">
        <f>IF(AND(T61="",T62="")," ",SUM(T61:T62))</f>
        <v>0</v>
      </c>
      <c r="V61" s="713"/>
      <c r="W61" s="735"/>
      <c r="X61" s="738"/>
      <c r="Y61" s="738"/>
      <c r="Z61" s="738"/>
      <c r="AA61" s="745"/>
      <c r="AB61" s="750"/>
      <c r="AC61" s="152">
        <f>W60*10000+1</f>
        <v>60001</v>
      </c>
      <c r="AD61" s="207">
        <v>1</v>
      </c>
      <c r="AE61" s="280" t="str">
        <f>IF(AB69=6,VLOOKUP(AD61,$AA$60:$AB$68,2,FALSE),"")</f>
        <v>鳥取</v>
      </c>
      <c r="AF61" s="150" t="str">
        <f>IF(AE61="","",VLOOKUP(AE61,参加チーム!$C$35:$G$60,3,FALSE))</f>
        <v>15w</v>
      </c>
      <c r="AG61" s="150" t="str">
        <f>IF(AF61="","",VLOOKUP(AF61,参加チーム!$A$35:$D$60,2,FALSE))</f>
        <v>鳥取Ｊｒ
ホッケークラブスポーツ少年団</v>
      </c>
      <c r="AH61" s="150"/>
    </row>
    <row r="62" spans="1:35" ht="28.5" customHeight="1" x14ac:dyDescent="0.2">
      <c r="A62" s="146" t="s">
        <v>474</v>
      </c>
      <c r="B62" s="757"/>
      <c r="C62" s="758"/>
      <c r="D62" s="758"/>
      <c r="E62" s="758"/>
      <c r="F62" s="758"/>
      <c r="G62" s="758"/>
      <c r="H62" s="759"/>
      <c r="I62" s="711"/>
      <c r="J62" s="712"/>
      <c r="K62" s="209">
        <f>IF(I60="","",VLOOKUP(I60,日程!$AJ$6:$AT$143,4,FALSE))</f>
        <v>2</v>
      </c>
      <c r="L62" s="109" t="s">
        <v>1</v>
      </c>
      <c r="M62" s="109">
        <f>IF(I60="","",VLOOKUP(I60,日程!$AJ$6:$AT$143,5,FALSE))</f>
        <v>0</v>
      </c>
      <c r="N62" s="711"/>
      <c r="O62" s="712"/>
      <c r="P62" s="711"/>
      <c r="Q62" s="712"/>
      <c r="R62" s="209">
        <f>IF(P60="","",VLOOKUP(P60,日程!$AJ$6:$AT$143,4,FALSE))</f>
        <v>0</v>
      </c>
      <c r="S62" s="109" t="s">
        <v>1</v>
      </c>
      <c r="T62" s="110">
        <f>IF(P60="","",VLOOKUP(P60,日程!$AJ$6:$AT$143,5,FALSE))</f>
        <v>0</v>
      </c>
      <c r="U62" s="711"/>
      <c r="V62" s="714"/>
      <c r="W62" s="743"/>
      <c r="X62" s="742"/>
      <c r="Y62" s="742"/>
      <c r="Z62" s="742"/>
      <c r="AA62" s="746"/>
      <c r="AB62" s="750"/>
      <c r="AC62" s="152"/>
      <c r="AD62" s="156">
        <v>2</v>
      </c>
      <c r="AE62" s="280" t="str">
        <f>IF(AB69=6,VLOOKUP(AD62,AA60:AB68,2,FALSE),"")</f>
        <v>Echizen</v>
      </c>
      <c r="AF62" s="150"/>
      <c r="AG62" s="150"/>
      <c r="AH62" s="150"/>
    </row>
    <row r="63" spans="1:35" ht="28.5" customHeight="1" x14ac:dyDescent="0.2">
      <c r="A63" s="705" t="str">
        <f>Gリーグ!AN139</f>
        <v>日光Ｂｅｒｒｙ’ｓ
ホッケースポーツ少年団</v>
      </c>
      <c r="B63" s="724" t="str">
        <f>I60</f>
        <v>faア</v>
      </c>
      <c r="C63" s="715"/>
      <c r="D63" s="715" t="str">
        <f>IF(B64=" "," ",IF(B64&gt;G64,"○",IF(B64&lt;G64,"●",IF(B64=G64,"△"))))</f>
        <v>●</v>
      </c>
      <c r="E63" s="715"/>
      <c r="F63" s="715"/>
      <c r="G63" s="201"/>
      <c r="H63" s="202"/>
      <c r="I63" s="751"/>
      <c r="J63" s="752"/>
      <c r="K63" s="752"/>
      <c r="L63" s="752"/>
      <c r="M63" s="752"/>
      <c r="N63" s="752"/>
      <c r="O63" s="753"/>
      <c r="P63" s="724" t="s">
        <v>662</v>
      </c>
      <c r="Q63" s="715"/>
      <c r="R63" s="715" t="str">
        <f>IF(P64=" "," ",IF(P64&gt;U64,"○",IF(P64&lt;U64,"●",IF(P64=U64,"△"))))</f>
        <v>●</v>
      </c>
      <c r="S63" s="715"/>
      <c r="T63" s="715"/>
      <c r="U63" s="201"/>
      <c r="V63" s="204"/>
      <c r="W63" s="734">
        <f>X63*3+Y63*1+Z63*0</f>
        <v>0</v>
      </c>
      <c r="X63" s="737">
        <f>COUNTIF(B63:V63,"○")</f>
        <v>0</v>
      </c>
      <c r="Y63" s="737">
        <f>COUNTIF(B63:V63,"△")</f>
        <v>0</v>
      </c>
      <c r="Z63" s="737">
        <f>COUNTIF(B63:V63,"●")</f>
        <v>2</v>
      </c>
      <c r="AA63" s="744">
        <f>IF(AC64="","",RANK(AC64,AC60:AC68))</f>
        <v>3</v>
      </c>
      <c r="AB63" s="750" t="str">
        <f>I59</f>
        <v>日光</v>
      </c>
      <c r="AC63" s="152"/>
      <c r="AD63" s="156">
        <v>3</v>
      </c>
      <c r="AE63" s="280" t="str">
        <f>IF(AB69=6,VLOOKUP(AD63,AA60:AB68,2,FALSE),"")</f>
        <v>日光</v>
      </c>
      <c r="AF63" s="150"/>
      <c r="AG63" s="150"/>
      <c r="AH63" s="150"/>
    </row>
    <row r="64" spans="1:35" ht="28.5" customHeight="1" x14ac:dyDescent="0.2">
      <c r="A64" s="706"/>
      <c r="B64" s="709">
        <f>N61</f>
        <v>0</v>
      </c>
      <c r="C64" s="710"/>
      <c r="D64" s="209">
        <f>IF(M61="","",M61)</f>
        <v>0</v>
      </c>
      <c r="E64" s="211" t="s">
        <v>1</v>
      </c>
      <c r="F64" s="108">
        <f>IF(K61="","",K61)</f>
        <v>0</v>
      </c>
      <c r="G64" s="709">
        <f>I61</f>
        <v>2</v>
      </c>
      <c r="H64" s="710"/>
      <c r="I64" s="754"/>
      <c r="J64" s="755"/>
      <c r="K64" s="755"/>
      <c r="L64" s="755"/>
      <c r="M64" s="755"/>
      <c r="N64" s="755"/>
      <c r="O64" s="756"/>
      <c r="P64" s="709">
        <f>IF(AND(R64="",R65="")," ",SUM(R64:R65))</f>
        <v>1</v>
      </c>
      <c r="Q64" s="710"/>
      <c r="R64" s="209">
        <f>IF(P63="","",VLOOKUP(P63,日程!$AJ$6:$AT$143,2,FALSE))</f>
        <v>1</v>
      </c>
      <c r="S64" s="211" t="s">
        <v>1</v>
      </c>
      <c r="T64" s="108">
        <f>IF(P63="","",VLOOKUP(P63,日程!$AJ$6:$AT$143,3,FALSE))</f>
        <v>2</v>
      </c>
      <c r="U64" s="709">
        <f>IF(AND(T64="",T65="")," ",SUM(T64:T65))</f>
        <v>2</v>
      </c>
      <c r="V64" s="713"/>
      <c r="W64" s="735"/>
      <c r="X64" s="738"/>
      <c r="Y64" s="738"/>
      <c r="Z64" s="738"/>
      <c r="AA64" s="745"/>
      <c r="AB64" s="750"/>
      <c r="AC64" s="152">
        <f>W63*10000+1</f>
        <v>1</v>
      </c>
      <c r="AD64" s="156"/>
      <c r="AE64" s="157"/>
    </row>
    <row r="65" spans="1:34" ht="28.5" customHeight="1" x14ac:dyDescent="0.2">
      <c r="A65" s="146" t="s">
        <v>476</v>
      </c>
      <c r="B65" s="711"/>
      <c r="C65" s="712"/>
      <c r="D65" s="210">
        <f>IF(M62="","",M62)</f>
        <v>0</v>
      </c>
      <c r="E65" s="109" t="s">
        <v>1</v>
      </c>
      <c r="F65" s="110">
        <f>IF(K62="","",K62)</f>
        <v>2</v>
      </c>
      <c r="G65" s="711"/>
      <c r="H65" s="712"/>
      <c r="I65" s="757"/>
      <c r="J65" s="758"/>
      <c r="K65" s="758"/>
      <c r="L65" s="758"/>
      <c r="M65" s="758"/>
      <c r="N65" s="758"/>
      <c r="O65" s="759"/>
      <c r="P65" s="711"/>
      <c r="Q65" s="712"/>
      <c r="R65" s="209">
        <f>IF(P63="","",VLOOKUP(P63,日程!$AJ$6:$AT$143,4,FALSE))</f>
        <v>0</v>
      </c>
      <c r="S65" s="109" t="s">
        <v>1</v>
      </c>
      <c r="T65" s="108">
        <f>IF(P63="","",VLOOKUP(P63,日程!$AJ$6:$AT$143,5,FALSE))</f>
        <v>0</v>
      </c>
      <c r="U65" s="711"/>
      <c r="V65" s="714"/>
      <c r="W65" s="743"/>
      <c r="X65" s="742"/>
      <c r="Y65" s="742"/>
      <c r="Z65" s="742"/>
      <c r="AA65" s="746"/>
      <c r="AB65" s="750"/>
      <c r="AC65" s="152"/>
      <c r="AD65" s="158"/>
      <c r="AE65" s="635"/>
    </row>
    <row r="66" spans="1:34" ht="28.5" customHeight="1" x14ac:dyDescent="0.2">
      <c r="A66" s="705" t="str">
        <f>Gリーグ!AN110</f>
        <v>Echizen　HOMES²
スポーツ少年団</v>
      </c>
      <c r="B66" s="724" t="str">
        <f>P60</f>
        <v>faウ</v>
      </c>
      <c r="C66" s="715"/>
      <c r="D66" s="715" t="str">
        <f>IF(B67=" "," ",IF(B67&gt;G67,"○",IF(B67&lt;G67,"●",IF(B67=G67,"△"))))</f>
        <v>●</v>
      </c>
      <c r="E66" s="715"/>
      <c r="F66" s="715"/>
      <c r="G66" s="201"/>
      <c r="H66" s="202"/>
      <c r="I66" s="724" t="str">
        <f>P63</f>
        <v>faイ</v>
      </c>
      <c r="J66" s="715"/>
      <c r="K66" s="715" t="str">
        <f>IF(I67=" "," ",IF(I67&gt;N67,"○",IF(I67&lt;N67,"●",IF(I67=N67,"△"))))</f>
        <v>○</v>
      </c>
      <c r="L66" s="715"/>
      <c r="M66" s="715"/>
      <c r="N66" s="201"/>
      <c r="O66" s="202"/>
      <c r="P66" s="751"/>
      <c r="Q66" s="752"/>
      <c r="R66" s="752"/>
      <c r="S66" s="752"/>
      <c r="T66" s="752"/>
      <c r="U66" s="752"/>
      <c r="V66" s="753"/>
      <c r="W66" s="734">
        <f>X66*3+Y66*1+Z66*0</f>
        <v>3</v>
      </c>
      <c r="X66" s="737">
        <f>COUNTIF(B66:V66,"○")</f>
        <v>1</v>
      </c>
      <c r="Y66" s="737">
        <f>COUNTIF(B66:V66,"△")</f>
        <v>0</v>
      </c>
      <c r="Z66" s="737">
        <f>COUNTIF(B66:V66,"●")</f>
        <v>1</v>
      </c>
      <c r="AA66" s="744">
        <f>IF(AC67="","",RANK(AC67,AC60:AC68))</f>
        <v>2</v>
      </c>
      <c r="AB66" s="750" t="str">
        <f>P59</f>
        <v>Echizen</v>
      </c>
      <c r="AC66" s="152"/>
      <c r="AD66" s="156"/>
      <c r="AE66" s="157"/>
    </row>
    <row r="67" spans="1:34" ht="28.5" customHeight="1" x14ac:dyDescent="0.2">
      <c r="A67" s="706"/>
      <c r="B67" s="722">
        <f>U61</f>
        <v>0</v>
      </c>
      <c r="C67" s="718"/>
      <c r="D67" s="159">
        <f>IF(T61="","",T61)</f>
        <v>0</v>
      </c>
      <c r="E67" s="160" t="s">
        <v>1</v>
      </c>
      <c r="F67" s="161">
        <f>IF(R61="","",R61)</f>
        <v>2</v>
      </c>
      <c r="G67" s="718">
        <f>P61</f>
        <v>2</v>
      </c>
      <c r="H67" s="719"/>
      <c r="I67" s="709">
        <f>U64</f>
        <v>2</v>
      </c>
      <c r="J67" s="710"/>
      <c r="K67" s="209">
        <f>IF(T64="","",T64)</f>
        <v>2</v>
      </c>
      <c r="L67" s="211" t="s">
        <v>1</v>
      </c>
      <c r="M67" s="108">
        <f>IF(R64="","",R64)</f>
        <v>1</v>
      </c>
      <c r="N67" s="709">
        <f>P64</f>
        <v>1</v>
      </c>
      <c r="O67" s="710"/>
      <c r="P67" s="754"/>
      <c r="Q67" s="755"/>
      <c r="R67" s="755"/>
      <c r="S67" s="755"/>
      <c r="T67" s="755"/>
      <c r="U67" s="755"/>
      <c r="V67" s="756"/>
      <c r="W67" s="735"/>
      <c r="X67" s="738"/>
      <c r="Y67" s="738"/>
      <c r="Z67" s="738"/>
      <c r="AA67" s="745"/>
      <c r="AB67" s="750"/>
      <c r="AC67" s="152">
        <f>W66*10000+1</f>
        <v>30001</v>
      </c>
      <c r="AD67" s="156"/>
      <c r="AE67" s="157"/>
    </row>
    <row r="68" spans="1:34" ht="28.5" customHeight="1" thickBot="1" x14ac:dyDescent="0.25">
      <c r="A68" s="148" t="s">
        <v>481</v>
      </c>
      <c r="B68" s="723"/>
      <c r="C68" s="720"/>
      <c r="D68" s="163">
        <f>IF(T62="","",T62)</f>
        <v>0</v>
      </c>
      <c r="E68" s="164" t="s">
        <v>1</v>
      </c>
      <c r="F68" s="165">
        <f>IF(R62="","",R62)</f>
        <v>0</v>
      </c>
      <c r="G68" s="720"/>
      <c r="H68" s="721"/>
      <c r="I68" s="716"/>
      <c r="J68" s="717"/>
      <c r="K68" s="113">
        <f>IF(T65="","",T65)</f>
        <v>0</v>
      </c>
      <c r="L68" s="114" t="s">
        <v>1</v>
      </c>
      <c r="M68" s="115">
        <f>IF(R65="","",R65)</f>
        <v>0</v>
      </c>
      <c r="N68" s="716"/>
      <c r="O68" s="717"/>
      <c r="P68" s="757"/>
      <c r="Q68" s="758"/>
      <c r="R68" s="758"/>
      <c r="S68" s="758"/>
      <c r="T68" s="758"/>
      <c r="U68" s="758"/>
      <c r="V68" s="759"/>
      <c r="W68" s="736"/>
      <c r="X68" s="739"/>
      <c r="Y68" s="739"/>
      <c r="Z68" s="739"/>
      <c r="AA68" s="747"/>
      <c r="AB68" s="750"/>
      <c r="AC68" s="152"/>
      <c r="AD68" s="156"/>
      <c r="AE68" s="157"/>
    </row>
    <row r="69" spans="1:34" ht="28.5" customHeight="1" x14ac:dyDescent="0.2">
      <c r="A69" s="211"/>
      <c r="B69" s="208"/>
      <c r="C69" s="208"/>
      <c r="D69" s="211"/>
      <c r="E69" s="211"/>
      <c r="F69" s="211"/>
      <c r="G69" s="208"/>
      <c r="H69" s="208"/>
      <c r="I69" s="208"/>
      <c r="J69" s="208"/>
      <c r="K69" s="211"/>
      <c r="L69" s="211"/>
      <c r="M69" s="211"/>
      <c r="N69" s="208"/>
      <c r="O69" s="208"/>
      <c r="P69" s="203"/>
      <c r="Q69" s="203"/>
      <c r="R69" s="203"/>
      <c r="S69" s="203"/>
      <c r="T69" s="203"/>
      <c r="U69" s="203"/>
      <c r="V69" s="203"/>
      <c r="W69" s="117"/>
      <c r="X69" s="117"/>
      <c r="Y69" s="117"/>
      <c r="Z69" s="117"/>
      <c r="AA69" s="118"/>
      <c r="AB69" s="186">
        <f>SUM(X60:Z68)</f>
        <v>6</v>
      </c>
    </row>
    <row r="70" spans="1:34" ht="28.5" customHeight="1" thickBot="1" x14ac:dyDescent="0.25">
      <c r="W70" s="120"/>
      <c r="X70" s="96"/>
      <c r="Y70" s="96"/>
      <c r="Z70" s="96"/>
      <c r="AA70" s="96"/>
      <c r="AB70" s="96"/>
    </row>
    <row r="71" spans="1:34" ht="53.25" customHeight="1" x14ac:dyDescent="0.2">
      <c r="A71" s="213" t="s">
        <v>212</v>
      </c>
      <c r="B71" s="701" t="str">
        <f>IF(A72="","",VLOOKUP(A72,参加チーム!$B$36:$D$60,2,FALSE))</f>
        <v>丹波・瑞穂</v>
      </c>
      <c r="C71" s="702"/>
      <c r="D71" s="702"/>
      <c r="E71" s="702"/>
      <c r="F71" s="702"/>
      <c r="G71" s="702"/>
      <c r="H71" s="703"/>
      <c r="I71" s="701" t="str">
        <f>IF(A75="","",VLOOKUP(A75,参加チーム!$B$36:$D$60,2,FALSE))</f>
        <v>横田</v>
      </c>
      <c r="J71" s="702"/>
      <c r="K71" s="702"/>
      <c r="L71" s="702"/>
      <c r="M71" s="702"/>
      <c r="N71" s="702"/>
      <c r="O71" s="703"/>
      <c r="P71" s="701" t="str">
        <f>IF(A78="","",VLOOKUP(A78,参加チーム!$B$36:$D$60,2,FALSE))</f>
        <v>はんのう</v>
      </c>
      <c r="Q71" s="702"/>
      <c r="R71" s="702"/>
      <c r="S71" s="702"/>
      <c r="T71" s="702"/>
      <c r="U71" s="702"/>
      <c r="V71" s="704"/>
      <c r="W71" s="248" t="s">
        <v>84</v>
      </c>
      <c r="X71" s="249" t="s">
        <v>85</v>
      </c>
      <c r="Y71" s="249" t="s">
        <v>86</v>
      </c>
      <c r="Z71" s="249" t="s">
        <v>87</v>
      </c>
      <c r="AA71" s="427" t="s">
        <v>88</v>
      </c>
      <c r="AB71" s="96"/>
      <c r="AC71" s="162"/>
      <c r="AD71" s="152"/>
      <c r="AE71" s="599"/>
      <c r="AF71" s="200"/>
    </row>
    <row r="72" spans="1:34" ht="28.5" customHeight="1" x14ac:dyDescent="0.2">
      <c r="A72" s="705" t="str">
        <f>Gリーグ!AN109</f>
        <v>丹波・瑞穂
ホッケースポーツ少年団</v>
      </c>
      <c r="B72" s="751"/>
      <c r="C72" s="752"/>
      <c r="D72" s="752"/>
      <c r="E72" s="752"/>
      <c r="F72" s="752"/>
      <c r="G72" s="752"/>
      <c r="H72" s="753"/>
      <c r="I72" s="724" t="s">
        <v>664</v>
      </c>
      <c r="J72" s="715"/>
      <c r="K72" s="715" t="str">
        <f>IF(I73=" "," ",IF(I73&gt;N73,"○",IF(I73&lt;N73,"●",IF(I73=N73,"△"))))</f>
        <v>●</v>
      </c>
      <c r="L72" s="715"/>
      <c r="M72" s="715"/>
      <c r="N72" s="201"/>
      <c r="O72" s="202"/>
      <c r="P72" s="724" t="s">
        <v>665</v>
      </c>
      <c r="Q72" s="715"/>
      <c r="R72" s="715" t="str">
        <f>IF(P73=" "," ",IF(P73&gt;U73,"○",IF(P73&lt;U73,"●",IF(P73=U73,"△"))))</f>
        <v>●</v>
      </c>
      <c r="S72" s="715"/>
      <c r="T72" s="715"/>
      <c r="U72" s="201"/>
      <c r="V72" s="204"/>
      <c r="W72" s="734">
        <f>X72*3+Y72*1+Z72*0</f>
        <v>0</v>
      </c>
      <c r="X72" s="737">
        <f>COUNTIF(B72:V72,"○")</f>
        <v>0</v>
      </c>
      <c r="Y72" s="737">
        <f>COUNTIF(B72:V72,"△")</f>
        <v>0</v>
      </c>
      <c r="Z72" s="737">
        <f>COUNTIF(B72:V72,"●")</f>
        <v>2</v>
      </c>
      <c r="AA72" s="744">
        <f>IF(AC73="","",RANK(AC73,AC72:AC80))</f>
        <v>3</v>
      </c>
      <c r="AB72" s="750" t="str">
        <f>B71</f>
        <v>丹波・瑞穂</v>
      </c>
      <c r="AC72" s="152"/>
      <c r="AD72" s="153" t="s">
        <v>6</v>
      </c>
      <c r="AE72" s="749" t="s">
        <v>130</v>
      </c>
      <c r="AF72" s="749"/>
      <c r="AG72" s="749"/>
      <c r="AH72" s="749"/>
    </row>
    <row r="73" spans="1:34" ht="28.5" customHeight="1" x14ac:dyDescent="0.2">
      <c r="A73" s="706"/>
      <c r="B73" s="754"/>
      <c r="C73" s="755"/>
      <c r="D73" s="755"/>
      <c r="E73" s="755"/>
      <c r="F73" s="755"/>
      <c r="G73" s="755"/>
      <c r="H73" s="756"/>
      <c r="I73" s="709">
        <f>IF(AND(K73="",K74="")," ",SUM(K73:K74))</f>
        <v>0</v>
      </c>
      <c r="J73" s="710"/>
      <c r="K73" s="209">
        <f>IF(I72="","",VLOOKUP(I72,日程!$AJ$6:$AT$143,2,FALSE))</f>
        <v>0</v>
      </c>
      <c r="L73" s="211" t="s">
        <v>1</v>
      </c>
      <c r="M73" s="211">
        <f>IF(I72="","",VLOOKUP(I72,日程!$AJ$6:$AT$143,3,FALSE))</f>
        <v>1</v>
      </c>
      <c r="N73" s="709">
        <f>IF(AND(M73="",M74="")," ",SUM(M73:M74))</f>
        <v>2</v>
      </c>
      <c r="O73" s="710"/>
      <c r="P73" s="709">
        <f>IF(AND(R73="",R74="")," ",SUM(R73:R74))</f>
        <v>0</v>
      </c>
      <c r="Q73" s="710"/>
      <c r="R73" s="209">
        <f>IF(P72="","",VLOOKUP(P72,日程!$AJ$6:$AT$143,2,FALSE))</f>
        <v>0</v>
      </c>
      <c r="S73" s="211" t="s">
        <v>1</v>
      </c>
      <c r="T73" s="108">
        <f>IF(P72="","",VLOOKUP(P72,日程!$AJ$6:$AT$143,3,FALSE))</f>
        <v>1</v>
      </c>
      <c r="U73" s="709">
        <f>IF(AND(T73="",T74="")," ",SUM(T73:T74))</f>
        <v>1</v>
      </c>
      <c r="V73" s="713"/>
      <c r="W73" s="735"/>
      <c r="X73" s="738"/>
      <c r="Y73" s="738"/>
      <c r="Z73" s="738"/>
      <c r="AA73" s="745"/>
      <c r="AB73" s="750"/>
      <c r="AC73" s="152">
        <f>W72*10000+1</f>
        <v>1</v>
      </c>
      <c r="AD73" s="207">
        <v>1</v>
      </c>
      <c r="AE73" s="280" t="str">
        <f>IF(AB81=6,VLOOKUP(AD73,$AA$72:$AB$80,2,FALSE),"")</f>
        <v>横田</v>
      </c>
      <c r="AF73" s="150" t="str">
        <f>IF(AE73="","",VLOOKUP(AE73,参加チーム!$C$35:$G$60,3,FALSE))</f>
        <v>16w</v>
      </c>
      <c r="AG73" s="150" t="str">
        <f>IF(AF73="","",VLOOKUP(AF73,参加チーム!$A$35:$D$60,2,FALSE))</f>
        <v>横田小
ホッケースポーツ少年団</v>
      </c>
      <c r="AH73" s="150"/>
    </row>
    <row r="74" spans="1:34" ht="28.5" customHeight="1" x14ac:dyDescent="0.2">
      <c r="A74" s="146" t="s">
        <v>478</v>
      </c>
      <c r="B74" s="757"/>
      <c r="C74" s="758"/>
      <c r="D74" s="758"/>
      <c r="E74" s="758"/>
      <c r="F74" s="758"/>
      <c r="G74" s="758"/>
      <c r="H74" s="759"/>
      <c r="I74" s="711"/>
      <c r="J74" s="712"/>
      <c r="K74" s="209">
        <f>IF(I72="","",VLOOKUP(I72,日程!$AJ$6:$AT$143,4,FALSE))</f>
        <v>0</v>
      </c>
      <c r="L74" s="109" t="s">
        <v>1</v>
      </c>
      <c r="M74" s="109">
        <f>IF(I72="","",VLOOKUP(I72,日程!$AJ$6:$AT$143,5,FALSE))</f>
        <v>1</v>
      </c>
      <c r="N74" s="711"/>
      <c r="O74" s="712"/>
      <c r="P74" s="711"/>
      <c r="Q74" s="712"/>
      <c r="R74" s="209">
        <f>IF(P72="","",VLOOKUP(P72,日程!$AJ$6:$AT$143,4,FALSE))</f>
        <v>0</v>
      </c>
      <c r="S74" s="109" t="s">
        <v>1</v>
      </c>
      <c r="T74" s="110">
        <f>IF(P72="","",VLOOKUP(P72,日程!$AJ$6:$AT$143,5,FALSE))</f>
        <v>0</v>
      </c>
      <c r="U74" s="711"/>
      <c r="V74" s="714"/>
      <c r="W74" s="743"/>
      <c r="X74" s="742"/>
      <c r="Y74" s="742"/>
      <c r="Z74" s="742"/>
      <c r="AA74" s="746"/>
      <c r="AB74" s="750"/>
      <c r="AC74" s="152"/>
      <c r="AD74" s="156">
        <v>2</v>
      </c>
      <c r="AE74" s="280" t="str">
        <f>IF(AB81=6,VLOOKUP(AD74,AA72:AB80,2,FALSE),"")</f>
        <v>はんのう</v>
      </c>
      <c r="AF74" s="150"/>
      <c r="AG74" s="150"/>
      <c r="AH74" s="150"/>
    </row>
    <row r="75" spans="1:34" ht="28.5" customHeight="1" x14ac:dyDescent="0.2">
      <c r="A75" s="705" t="str">
        <f>Gリーグ!AN154</f>
        <v>横田小
ホッケースポーツ少年団</v>
      </c>
      <c r="B75" s="724" t="str">
        <f>I72</f>
        <v>fbア</v>
      </c>
      <c r="C75" s="715"/>
      <c r="D75" s="715" t="str">
        <f>IF(B76=" "," ",IF(B76&gt;G76,"○",IF(B76&lt;G76,"●",IF(B76=G76,"△"))))</f>
        <v>○</v>
      </c>
      <c r="E75" s="715"/>
      <c r="F75" s="715"/>
      <c r="G75" s="201"/>
      <c r="H75" s="202"/>
      <c r="I75" s="751"/>
      <c r="J75" s="752"/>
      <c r="K75" s="752"/>
      <c r="L75" s="752"/>
      <c r="M75" s="752"/>
      <c r="N75" s="752"/>
      <c r="O75" s="753"/>
      <c r="P75" s="724" t="s">
        <v>666</v>
      </c>
      <c r="Q75" s="715"/>
      <c r="R75" s="715" t="str">
        <f>IF(P76=" "," ",IF(P76&gt;U76,"○",IF(P76&lt;U76,"●",IF(P76=U76,"△"))))</f>
        <v>△</v>
      </c>
      <c r="S75" s="715"/>
      <c r="T75" s="715"/>
      <c r="U75" s="201"/>
      <c r="V75" s="204"/>
      <c r="W75" s="734">
        <f>X75*3+Y75*1+Z75*0</f>
        <v>4</v>
      </c>
      <c r="X75" s="737">
        <f>COUNTIF(B75:V75,"○")</f>
        <v>1</v>
      </c>
      <c r="Y75" s="737">
        <f>COUNTIF(B75:V75,"△")</f>
        <v>1</v>
      </c>
      <c r="Z75" s="737">
        <f>COUNTIF(B75:V75,"●")</f>
        <v>0</v>
      </c>
      <c r="AA75" s="744">
        <f>IF(AC76="","",RANK(AC76,AC72:AC80))</f>
        <v>1</v>
      </c>
      <c r="AB75" s="750" t="str">
        <f>I71</f>
        <v>横田</v>
      </c>
      <c r="AC75" s="152"/>
      <c r="AD75" s="156">
        <v>3</v>
      </c>
      <c r="AE75" s="280" t="str">
        <f>IF(AB81=6,VLOOKUP(AD75,AA72:AB80,2,FALSE),"")</f>
        <v>丹波・瑞穂</v>
      </c>
      <c r="AF75" s="150"/>
      <c r="AG75" s="150"/>
      <c r="AH75" s="150"/>
    </row>
    <row r="76" spans="1:34" ht="28.5" customHeight="1" x14ac:dyDescent="0.2">
      <c r="A76" s="706"/>
      <c r="B76" s="709">
        <f>N73</f>
        <v>2</v>
      </c>
      <c r="C76" s="710"/>
      <c r="D76" s="209">
        <f>IF(M73="","",M73)</f>
        <v>1</v>
      </c>
      <c r="E76" s="211" t="s">
        <v>1</v>
      </c>
      <c r="F76" s="108">
        <f>IF(K73="","",K73)</f>
        <v>0</v>
      </c>
      <c r="G76" s="709">
        <f>I73</f>
        <v>0</v>
      </c>
      <c r="H76" s="710"/>
      <c r="I76" s="754"/>
      <c r="J76" s="755"/>
      <c r="K76" s="755"/>
      <c r="L76" s="755"/>
      <c r="M76" s="755"/>
      <c r="N76" s="755"/>
      <c r="O76" s="756"/>
      <c r="P76" s="709">
        <f>IF(AND(R76="",R77="")," ",SUM(R76:R77))</f>
        <v>0</v>
      </c>
      <c r="Q76" s="710"/>
      <c r="R76" s="209">
        <f>IF(P75="","",VLOOKUP(P75,日程!$AJ$6:$AT$143,2,FALSE))</f>
        <v>0</v>
      </c>
      <c r="S76" s="211" t="s">
        <v>1</v>
      </c>
      <c r="T76" s="108">
        <f>IF(P75="","",VLOOKUP(P75,日程!$AJ$6:$AT$143,3,FALSE))</f>
        <v>0</v>
      </c>
      <c r="U76" s="709">
        <f>IF(AND(T76="",T77="")," ",SUM(T76:T77))</f>
        <v>0</v>
      </c>
      <c r="V76" s="713"/>
      <c r="W76" s="735"/>
      <c r="X76" s="738"/>
      <c r="Y76" s="738"/>
      <c r="Z76" s="738"/>
      <c r="AA76" s="745"/>
      <c r="AB76" s="750"/>
      <c r="AC76" s="152">
        <f>W75*10000+1</f>
        <v>40001</v>
      </c>
      <c r="AD76" s="156"/>
      <c r="AE76" s="157"/>
    </row>
    <row r="77" spans="1:34" ht="28.5" customHeight="1" x14ac:dyDescent="0.2">
      <c r="A77" s="146" t="s">
        <v>479</v>
      </c>
      <c r="B77" s="711"/>
      <c r="C77" s="712"/>
      <c r="D77" s="210">
        <f>IF(M74="","",M74)</f>
        <v>1</v>
      </c>
      <c r="E77" s="109" t="s">
        <v>1</v>
      </c>
      <c r="F77" s="110">
        <f>IF(K74="","",K74)</f>
        <v>0</v>
      </c>
      <c r="G77" s="711"/>
      <c r="H77" s="712"/>
      <c r="I77" s="757"/>
      <c r="J77" s="758"/>
      <c r="K77" s="758"/>
      <c r="L77" s="758"/>
      <c r="M77" s="758"/>
      <c r="N77" s="758"/>
      <c r="O77" s="759"/>
      <c r="P77" s="711"/>
      <c r="Q77" s="712"/>
      <c r="R77" s="209">
        <f>IF(P75="","",VLOOKUP(P75,日程!$AJ$6:$AT$143,4,FALSE))</f>
        <v>0</v>
      </c>
      <c r="S77" s="109" t="s">
        <v>1</v>
      </c>
      <c r="T77" s="108">
        <f>IF(P75="","",VLOOKUP(P75,日程!$AJ$6:$AT$143,5,FALSE))</f>
        <v>0</v>
      </c>
      <c r="U77" s="711"/>
      <c r="V77" s="714"/>
      <c r="W77" s="743"/>
      <c r="X77" s="742"/>
      <c r="Y77" s="742"/>
      <c r="Z77" s="742"/>
      <c r="AA77" s="746"/>
      <c r="AB77" s="750"/>
      <c r="AC77" s="152"/>
      <c r="AD77" s="158"/>
      <c r="AE77" s="635"/>
    </row>
    <row r="78" spans="1:34" ht="28.5" customHeight="1" x14ac:dyDescent="0.2">
      <c r="A78" s="705" t="str">
        <f>Gリーグ!AN125</f>
        <v>はんのう
ホッケースポーツ少年団</v>
      </c>
      <c r="B78" s="724" t="str">
        <f>P72</f>
        <v>fbウ</v>
      </c>
      <c r="C78" s="715"/>
      <c r="D78" s="715" t="str">
        <f>IF(B79=" "," ",IF(B79&gt;G79,"○",IF(B79&lt;G79,"●",IF(B79=G79,"△"))))</f>
        <v>○</v>
      </c>
      <c r="E78" s="715"/>
      <c r="F78" s="715"/>
      <c r="G78" s="201"/>
      <c r="H78" s="202"/>
      <c r="I78" s="724" t="str">
        <f>P75</f>
        <v>fbイ</v>
      </c>
      <c r="J78" s="715"/>
      <c r="K78" s="715" t="str">
        <f>IF(I79=" "," ",IF(I79&gt;N79,"○",IF(I79&lt;N79,"●",IF(I79=N79,"△"))))</f>
        <v>△</v>
      </c>
      <c r="L78" s="715"/>
      <c r="M78" s="715"/>
      <c r="N78" s="201"/>
      <c r="O78" s="202"/>
      <c r="P78" s="751"/>
      <c r="Q78" s="752"/>
      <c r="R78" s="752"/>
      <c r="S78" s="752"/>
      <c r="T78" s="752"/>
      <c r="U78" s="752"/>
      <c r="V78" s="753"/>
      <c r="W78" s="734">
        <f>X78*3+Y78*1+Z78*0</f>
        <v>4</v>
      </c>
      <c r="X78" s="737">
        <f>COUNTIF(B78:V78,"○")</f>
        <v>1</v>
      </c>
      <c r="Y78" s="737">
        <f>COUNTIF(B78:V78,"△")</f>
        <v>1</v>
      </c>
      <c r="Z78" s="737">
        <f>COUNTIF(B78:V78,"●")</f>
        <v>0</v>
      </c>
      <c r="AA78" s="744">
        <f>IF(AC79="","",RANK(AC79,AC72:AC80)+1)</f>
        <v>2</v>
      </c>
      <c r="AB78" s="750" t="str">
        <f>P71</f>
        <v>はんのう</v>
      </c>
      <c r="AC78" s="152"/>
      <c r="AD78" s="156"/>
      <c r="AE78" s="157"/>
    </row>
    <row r="79" spans="1:34" ht="28.5" customHeight="1" x14ac:dyDescent="0.2">
      <c r="A79" s="706"/>
      <c r="B79" s="722">
        <f>U73</f>
        <v>1</v>
      </c>
      <c r="C79" s="718"/>
      <c r="D79" s="159">
        <f>IF(T73="","",T73)</f>
        <v>1</v>
      </c>
      <c r="E79" s="160" t="s">
        <v>1</v>
      </c>
      <c r="F79" s="161">
        <f>IF(R73="","",R73)</f>
        <v>0</v>
      </c>
      <c r="G79" s="718">
        <f>P73</f>
        <v>0</v>
      </c>
      <c r="H79" s="719"/>
      <c r="I79" s="709">
        <f>U76</f>
        <v>0</v>
      </c>
      <c r="J79" s="710"/>
      <c r="K79" s="209">
        <f>IF(T76="","",T76)</f>
        <v>0</v>
      </c>
      <c r="L79" s="211" t="s">
        <v>1</v>
      </c>
      <c r="M79" s="108">
        <f>IF(R76="","",R76)</f>
        <v>0</v>
      </c>
      <c r="N79" s="709">
        <f>P76</f>
        <v>0</v>
      </c>
      <c r="O79" s="710"/>
      <c r="P79" s="754"/>
      <c r="Q79" s="755"/>
      <c r="R79" s="755"/>
      <c r="S79" s="755"/>
      <c r="T79" s="755"/>
      <c r="U79" s="755"/>
      <c r="V79" s="756"/>
      <c r="W79" s="735"/>
      <c r="X79" s="738"/>
      <c r="Y79" s="738"/>
      <c r="Z79" s="738"/>
      <c r="AA79" s="745"/>
      <c r="AB79" s="750"/>
      <c r="AC79" s="152">
        <f>W78*10000+1</f>
        <v>40001</v>
      </c>
      <c r="AD79" s="156"/>
      <c r="AE79" s="157"/>
    </row>
    <row r="80" spans="1:34" ht="28.5" customHeight="1" thickBot="1" x14ac:dyDescent="0.25">
      <c r="A80" s="148" t="s">
        <v>477</v>
      </c>
      <c r="B80" s="723"/>
      <c r="C80" s="720"/>
      <c r="D80" s="163">
        <f>IF(T74="","",T74)</f>
        <v>0</v>
      </c>
      <c r="E80" s="164" t="s">
        <v>1</v>
      </c>
      <c r="F80" s="165">
        <f>IF(R74="","",R74)</f>
        <v>0</v>
      </c>
      <c r="G80" s="720"/>
      <c r="H80" s="721"/>
      <c r="I80" s="716"/>
      <c r="J80" s="717"/>
      <c r="K80" s="113">
        <f>IF(T77="","",T77)</f>
        <v>0</v>
      </c>
      <c r="L80" s="114" t="s">
        <v>1</v>
      </c>
      <c r="M80" s="115">
        <f>IF(R77="","",R77)</f>
        <v>0</v>
      </c>
      <c r="N80" s="716"/>
      <c r="O80" s="717"/>
      <c r="P80" s="757"/>
      <c r="Q80" s="758"/>
      <c r="R80" s="758"/>
      <c r="S80" s="758"/>
      <c r="T80" s="758"/>
      <c r="U80" s="758"/>
      <c r="V80" s="759"/>
      <c r="W80" s="736"/>
      <c r="X80" s="739"/>
      <c r="Y80" s="739"/>
      <c r="Z80" s="739"/>
      <c r="AA80" s="747"/>
      <c r="AB80" s="750"/>
      <c r="AC80" s="152"/>
      <c r="AD80" s="156"/>
      <c r="AE80" s="157"/>
    </row>
    <row r="81" spans="1:42" ht="28.5" customHeight="1" x14ac:dyDescent="0.2">
      <c r="A81" s="211"/>
      <c r="B81" s="208"/>
      <c r="C81" s="208"/>
      <c r="D81" s="211"/>
      <c r="E81" s="211"/>
      <c r="F81" s="211"/>
      <c r="G81" s="208"/>
      <c r="H81" s="208"/>
      <c r="I81" s="208"/>
      <c r="J81" s="208"/>
      <c r="K81" s="211"/>
      <c r="L81" s="211"/>
      <c r="M81" s="211"/>
      <c r="N81" s="208"/>
      <c r="O81" s="208"/>
      <c r="P81" s="203"/>
      <c r="Q81" s="203"/>
      <c r="R81" s="203"/>
      <c r="S81" s="203"/>
      <c r="T81" s="203"/>
      <c r="U81" s="203"/>
      <c r="V81" s="203"/>
      <c r="W81" s="117"/>
      <c r="X81" s="117"/>
      <c r="Y81" s="117"/>
      <c r="Z81" s="117"/>
      <c r="AA81" s="118"/>
      <c r="AB81" s="185">
        <f>SUM(X72:Z80)</f>
        <v>6</v>
      </c>
    </row>
    <row r="82" spans="1:42" ht="28.5" customHeight="1" thickBot="1" x14ac:dyDescent="0.25">
      <c r="A82" s="211"/>
      <c r="B82" s="208"/>
      <c r="C82" s="208"/>
      <c r="D82" s="211"/>
      <c r="E82" s="211"/>
      <c r="F82" s="211"/>
      <c r="G82" s="208"/>
      <c r="H82" s="208"/>
      <c r="I82" s="208"/>
      <c r="J82" s="208"/>
      <c r="K82" s="211"/>
      <c r="L82" s="211"/>
      <c r="M82" s="211"/>
      <c r="N82" s="208"/>
      <c r="O82" s="208"/>
      <c r="P82" s="203"/>
      <c r="Q82" s="203"/>
      <c r="R82" s="203"/>
      <c r="S82" s="203"/>
      <c r="T82" s="203"/>
      <c r="U82" s="203"/>
      <c r="V82" s="203"/>
      <c r="W82" s="117"/>
      <c r="X82" s="117"/>
      <c r="Y82" s="117"/>
      <c r="Z82" s="117"/>
      <c r="AA82" s="118"/>
      <c r="AB82" s="96"/>
    </row>
    <row r="83" spans="1:42" ht="53.25" customHeight="1" x14ac:dyDescent="0.2">
      <c r="A83" s="213" t="s">
        <v>213</v>
      </c>
      <c r="B83" s="701" t="str">
        <f>IF(A84="","",VLOOKUP(A84,参加チーム!$B$36:$D$60,2,FALSE))</f>
        <v>南アルプス</v>
      </c>
      <c r="C83" s="702"/>
      <c r="D83" s="702"/>
      <c r="E83" s="702"/>
      <c r="F83" s="702"/>
      <c r="G83" s="702"/>
      <c r="H83" s="703"/>
      <c r="I83" s="701" t="str">
        <f>IF(A87="","",VLOOKUP(A87,参加チーム!$B$36:$D$60,2,FALSE))</f>
        <v>広島</v>
      </c>
      <c r="J83" s="702"/>
      <c r="K83" s="702"/>
      <c r="L83" s="702"/>
      <c r="M83" s="702"/>
      <c r="N83" s="702"/>
      <c r="O83" s="703"/>
      <c r="P83" s="701" t="str">
        <f>IF(A90="","",VLOOKUP(A90,参加チーム!$B$36:$D$60,2,FALSE))</f>
        <v>彦根</v>
      </c>
      <c r="Q83" s="702"/>
      <c r="R83" s="702"/>
      <c r="S83" s="702"/>
      <c r="T83" s="702"/>
      <c r="U83" s="702"/>
      <c r="V83" s="704"/>
      <c r="W83" s="248" t="s">
        <v>84</v>
      </c>
      <c r="X83" s="249" t="s">
        <v>85</v>
      </c>
      <c r="Y83" s="249" t="s">
        <v>86</v>
      </c>
      <c r="Z83" s="249" t="s">
        <v>87</v>
      </c>
      <c r="AA83" s="250" t="s">
        <v>88</v>
      </c>
      <c r="AB83" s="96"/>
      <c r="AC83" s="162"/>
      <c r="AD83" s="152"/>
      <c r="AE83" s="599"/>
      <c r="AF83" s="200"/>
    </row>
    <row r="84" spans="1:42" ht="28.5" customHeight="1" x14ac:dyDescent="0.2">
      <c r="A84" s="705" t="str">
        <f>Gリーグ!AN124</f>
        <v>南アルプス
ホッケースポーツ少年団</v>
      </c>
      <c r="B84" s="751"/>
      <c r="C84" s="752"/>
      <c r="D84" s="752"/>
      <c r="E84" s="752"/>
      <c r="F84" s="752"/>
      <c r="G84" s="752"/>
      <c r="H84" s="753"/>
      <c r="I84" s="724" t="s">
        <v>667</v>
      </c>
      <c r="J84" s="715"/>
      <c r="K84" s="715" t="str">
        <f>IF(I85=" "," ",IF(I85&gt;N85,"○",IF(I85&lt;N85,"●",IF(I85=N85,"△"))))</f>
        <v>○</v>
      </c>
      <c r="L84" s="715"/>
      <c r="M84" s="715"/>
      <c r="N84" s="201"/>
      <c r="O84" s="202"/>
      <c r="P84" s="724" t="s">
        <v>668</v>
      </c>
      <c r="Q84" s="715"/>
      <c r="R84" s="715" t="str">
        <f>IF(P85=" "," ",IF(P85&gt;U85,"○",IF(P85&lt;U85,"●",IF(P85=U85,"△"))))</f>
        <v>●</v>
      </c>
      <c r="S84" s="715"/>
      <c r="T84" s="715"/>
      <c r="U84" s="201"/>
      <c r="V84" s="204"/>
      <c r="W84" s="734">
        <f>X84*3+Y84*1+Z84*0</f>
        <v>3</v>
      </c>
      <c r="X84" s="737">
        <f>COUNTIF(B84:V84,"○")</f>
        <v>1</v>
      </c>
      <c r="Y84" s="737">
        <f>COUNTIF(B84:V84,"△")</f>
        <v>0</v>
      </c>
      <c r="Z84" s="737">
        <f>COUNTIF(B84:V84,"●")</f>
        <v>1</v>
      </c>
      <c r="AA84" s="740">
        <f>IF(AC85="","",RANK(AC85,AC84:AC92))</f>
        <v>2</v>
      </c>
      <c r="AB84" s="750" t="str">
        <f>B83</f>
        <v>南アルプス</v>
      </c>
      <c r="AC84" s="152"/>
      <c r="AD84" s="153" t="s">
        <v>6</v>
      </c>
      <c r="AE84" s="749" t="s">
        <v>130</v>
      </c>
      <c r="AF84" s="749"/>
      <c r="AG84" s="749"/>
      <c r="AH84" s="749"/>
    </row>
    <row r="85" spans="1:42" ht="28.5" customHeight="1" x14ac:dyDescent="0.2">
      <c r="A85" s="706"/>
      <c r="B85" s="754"/>
      <c r="C85" s="755"/>
      <c r="D85" s="755"/>
      <c r="E85" s="755"/>
      <c r="F85" s="755"/>
      <c r="G85" s="755"/>
      <c r="H85" s="756"/>
      <c r="I85" s="709">
        <f>IF(AND(K85="",K86="")," ",SUM(K85:K86))</f>
        <v>2</v>
      </c>
      <c r="J85" s="710"/>
      <c r="K85" s="209">
        <f>IF(I84="","",VLOOKUP(I84,日程!$AJ$6:$AT$143,2,FALSE))</f>
        <v>0</v>
      </c>
      <c r="L85" s="211" t="s">
        <v>1</v>
      </c>
      <c r="M85" s="211">
        <f>IF(I84="","",VLOOKUP(I84,日程!$AJ$6:$AT$143,3,FALSE))</f>
        <v>0</v>
      </c>
      <c r="N85" s="709">
        <f>IF(AND(M85="",M86="")," ",SUM(M85:M86))</f>
        <v>1</v>
      </c>
      <c r="O85" s="710"/>
      <c r="P85" s="709">
        <f>IF(AND(R85="",R86="")," ",SUM(R85:R86))</f>
        <v>0</v>
      </c>
      <c r="Q85" s="710"/>
      <c r="R85" s="209">
        <f>IF(P84="","",VLOOKUP(P84,日程!$AJ$6:$AT$143,2,FALSE))</f>
        <v>0</v>
      </c>
      <c r="S85" s="211" t="s">
        <v>1</v>
      </c>
      <c r="T85" s="108">
        <f>IF(P84="","",VLOOKUP(P84,日程!$AJ$6:$AT$143,3,FALSE))</f>
        <v>0</v>
      </c>
      <c r="U85" s="709">
        <f>IF(AND(T85="",T86="")," ",SUM(T85:T86))</f>
        <v>1</v>
      </c>
      <c r="V85" s="713"/>
      <c r="W85" s="735"/>
      <c r="X85" s="738"/>
      <c r="Y85" s="738"/>
      <c r="Z85" s="738"/>
      <c r="AA85" s="740"/>
      <c r="AB85" s="750"/>
      <c r="AC85" s="152">
        <f>W84*10000+1</f>
        <v>30001</v>
      </c>
      <c r="AD85" s="207">
        <v>1</v>
      </c>
      <c r="AE85" s="280" t="str">
        <f>IF(AB93=6,VLOOKUP(AD85,$AA$84:$AB$92,2,FALSE),"")</f>
        <v>彦根</v>
      </c>
      <c r="AF85" s="150" t="str">
        <f>IF(AE85="","",VLOOKUP(AE85,参加チーム!$C$35:$G$60,3,FALSE))</f>
        <v>13w</v>
      </c>
      <c r="AG85" s="150" t="str">
        <f>IF(AF85="","",VLOOKUP(AF85,参加チーム!$A$35:$D$60,2,FALSE))</f>
        <v>彦根ワイルドキッズ若葉
スポーツ少年団</v>
      </c>
      <c r="AH85" s="150"/>
    </row>
    <row r="86" spans="1:42" ht="28.5" customHeight="1" x14ac:dyDescent="0.2">
      <c r="A86" s="146" t="s">
        <v>480</v>
      </c>
      <c r="B86" s="757"/>
      <c r="C86" s="758"/>
      <c r="D86" s="758"/>
      <c r="E86" s="758"/>
      <c r="F86" s="758"/>
      <c r="G86" s="758"/>
      <c r="H86" s="759"/>
      <c r="I86" s="711"/>
      <c r="J86" s="712"/>
      <c r="K86" s="209">
        <f>IF(I84="","",VLOOKUP(I84,日程!$AJ$6:$AT$143,4,FALSE))</f>
        <v>2</v>
      </c>
      <c r="L86" s="109" t="s">
        <v>1</v>
      </c>
      <c r="M86" s="109">
        <f>IF(I84="","",VLOOKUP(I84,日程!$AJ$6:$AT$143,5,FALSE))</f>
        <v>1</v>
      </c>
      <c r="N86" s="711"/>
      <c r="O86" s="712"/>
      <c r="P86" s="711"/>
      <c r="Q86" s="712"/>
      <c r="R86" s="209">
        <f>IF(P84="","",VLOOKUP(P84,日程!$AJ$6:$AT$143,4,FALSE))</f>
        <v>0</v>
      </c>
      <c r="S86" s="109" t="s">
        <v>1</v>
      </c>
      <c r="T86" s="110">
        <f>IF(P84="","",VLOOKUP(P84,日程!$AJ$6:$AT$143,5,FALSE))</f>
        <v>1</v>
      </c>
      <c r="U86" s="711"/>
      <c r="V86" s="714"/>
      <c r="W86" s="743"/>
      <c r="X86" s="742"/>
      <c r="Y86" s="742"/>
      <c r="Z86" s="742"/>
      <c r="AA86" s="740"/>
      <c r="AB86" s="750"/>
      <c r="AC86" s="152"/>
      <c r="AD86" s="156">
        <v>2</v>
      </c>
      <c r="AE86" s="280" t="str">
        <f>IF(AB93=6,VLOOKUP(AD86,AA84:AB92,2,FALSE),"")</f>
        <v>南アルプス</v>
      </c>
      <c r="AF86" s="150"/>
      <c r="AG86" s="150"/>
      <c r="AH86" s="150"/>
    </row>
    <row r="87" spans="1:42" ht="28.5" customHeight="1" x14ac:dyDescent="0.2">
      <c r="A87" s="705" t="str">
        <f>Gリーグ!AN95</f>
        <v>広島
ホッケースポーツ少年団</v>
      </c>
      <c r="B87" s="724" t="str">
        <f>I84</f>
        <v>fcア</v>
      </c>
      <c r="C87" s="715"/>
      <c r="D87" s="715" t="str">
        <f>IF(B88=" "," ",IF(B88&gt;G88,"○",IF(B88&lt;G88,"●",IF(B88=G88,"△"))))</f>
        <v>●</v>
      </c>
      <c r="E87" s="715"/>
      <c r="F87" s="715"/>
      <c r="G87" s="201"/>
      <c r="H87" s="202"/>
      <c r="I87" s="751"/>
      <c r="J87" s="752"/>
      <c r="K87" s="752"/>
      <c r="L87" s="752"/>
      <c r="M87" s="752"/>
      <c r="N87" s="752"/>
      <c r="O87" s="753"/>
      <c r="P87" s="724" t="s">
        <v>669</v>
      </c>
      <c r="Q87" s="715"/>
      <c r="R87" s="715" t="str">
        <f>IF(P88=" "," ",IF(P88&gt;U88,"○",IF(P88&lt;U88,"●",IF(P88=U88,"△"))))</f>
        <v>△</v>
      </c>
      <c r="S87" s="715"/>
      <c r="T87" s="715"/>
      <c r="U87" s="201"/>
      <c r="V87" s="204"/>
      <c r="W87" s="734">
        <f>X87*3+Y87*1+Z87*0</f>
        <v>1</v>
      </c>
      <c r="X87" s="737">
        <f>COUNTIF(B87:V87,"○")</f>
        <v>0</v>
      </c>
      <c r="Y87" s="737">
        <f>COUNTIF(B87:V87,"△")</f>
        <v>1</v>
      </c>
      <c r="Z87" s="737">
        <f>COUNTIF(B87:V87,"●")</f>
        <v>1</v>
      </c>
      <c r="AA87" s="740">
        <f>IF(AC88="","",RANK(AC88,AC84:AC92))</f>
        <v>3</v>
      </c>
      <c r="AB87" s="750" t="str">
        <f>I83</f>
        <v>広島</v>
      </c>
      <c r="AC87" s="152"/>
      <c r="AD87" s="156">
        <v>3</v>
      </c>
      <c r="AE87" s="280" t="str">
        <f>IF(AB93=6,VLOOKUP(AD87,AA84:AB92,2,FALSE),"")</f>
        <v>広島</v>
      </c>
      <c r="AF87" s="150"/>
      <c r="AG87" s="150"/>
      <c r="AH87" s="150"/>
    </row>
    <row r="88" spans="1:42" ht="28.5" customHeight="1" x14ac:dyDescent="0.2">
      <c r="A88" s="706"/>
      <c r="B88" s="709">
        <f>N85</f>
        <v>1</v>
      </c>
      <c r="C88" s="710"/>
      <c r="D88" s="209">
        <f>IF(M85="","",M85)</f>
        <v>0</v>
      </c>
      <c r="E88" s="211" t="s">
        <v>1</v>
      </c>
      <c r="F88" s="108">
        <f>IF(K85="","",K85)</f>
        <v>0</v>
      </c>
      <c r="G88" s="709">
        <f>I85</f>
        <v>2</v>
      </c>
      <c r="H88" s="710"/>
      <c r="I88" s="754"/>
      <c r="J88" s="755"/>
      <c r="K88" s="755"/>
      <c r="L88" s="755"/>
      <c r="M88" s="755"/>
      <c r="N88" s="755"/>
      <c r="O88" s="756"/>
      <c r="P88" s="709">
        <f>IF(AND(R88="",R89="")," ",SUM(R88:R89))</f>
        <v>1</v>
      </c>
      <c r="Q88" s="710"/>
      <c r="R88" s="209">
        <f>IF(P87="","",VLOOKUP(P87,日程!$AJ$6:$AT$143,2,FALSE))</f>
        <v>0</v>
      </c>
      <c r="S88" s="211" t="s">
        <v>1</v>
      </c>
      <c r="T88" s="108">
        <f>IF(P87="","",VLOOKUP(P87,日程!$AJ$6:$AT$143,3,FALSE))</f>
        <v>1</v>
      </c>
      <c r="U88" s="709">
        <f>IF(AND(T88="",T89="")," ",SUM(T88:T89))</f>
        <v>1</v>
      </c>
      <c r="V88" s="713"/>
      <c r="W88" s="735"/>
      <c r="X88" s="738"/>
      <c r="Y88" s="738"/>
      <c r="Z88" s="738"/>
      <c r="AA88" s="740"/>
      <c r="AB88" s="750"/>
      <c r="AC88" s="152">
        <f>W87*10000+1</f>
        <v>10001</v>
      </c>
      <c r="AD88" s="156"/>
      <c r="AE88" s="157"/>
    </row>
    <row r="89" spans="1:42" ht="28.5" customHeight="1" x14ac:dyDescent="0.2">
      <c r="A89" s="146" t="s">
        <v>475</v>
      </c>
      <c r="B89" s="711"/>
      <c r="C89" s="712"/>
      <c r="D89" s="210">
        <f>IF(M86="","",M86)</f>
        <v>1</v>
      </c>
      <c r="E89" s="109" t="s">
        <v>1</v>
      </c>
      <c r="F89" s="110">
        <f>IF(K86="","",K86)</f>
        <v>2</v>
      </c>
      <c r="G89" s="711"/>
      <c r="H89" s="712"/>
      <c r="I89" s="757"/>
      <c r="J89" s="758"/>
      <c r="K89" s="758"/>
      <c r="L89" s="758"/>
      <c r="M89" s="758"/>
      <c r="N89" s="758"/>
      <c r="O89" s="759"/>
      <c r="P89" s="711"/>
      <c r="Q89" s="712"/>
      <c r="R89" s="209">
        <f>IF(P87="","",VLOOKUP(P87,日程!$AJ$6:$AT$143,4,FALSE))</f>
        <v>1</v>
      </c>
      <c r="S89" s="109" t="s">
        <v>1</v>
      </c>
      <c r="T89" s="108">
        <f>IF(P87="","",VLOOKUP(P87,日程!$AJ$6:$AT$143,5,FALSE))</f>
        <v>0</v>
      </c>
      <c r="U89" s="711"/>
      <c r="V89" s="714"/>
      <c r="W89" s="743"/>
      <c r="X89" s="742"/>
      <c r="Y89" s="742"/>
      <c r="Z89" s="742"/>
      <c r="AA89" s="740"/>
      <c r="AB89" s="750"/>
      <c r="AC89" s="152"/>
      <c r="AD89" s="158"/>
      <c r="AE89" s="635"/>
    </row>
    <row r="90" spans="1:42" ht="28.5" customHeight="1" x14ac:dyDescent="0.2">
      <c r="A90" s="705" t="str">
        <f>Gリーグ!AN140</f>
        <v>彦根ワイルドキッズ若葉
スポーツ少年団</v>
      </c>
      <c r="B90" s="724" t="str">
        <f>P84</f>
        <v>fcウ</v>
      </c>
      <c r="C90" s="715"/>
      <c r="D90" s="715" t="str">
        <f>IF(B91=" "," ",IF(B91&gt;G91,"○",IF(B91&lt;G91,"●",IF(B91=G91,"△"))))</f>
        <v>○</v>
      </c>
      <c r="E90" s="715"/>
      <c r="F90" s="715"/>
      <c r="G90" s="201"/>
      <c r="H90" s="202"/>
      <c r="I90" s="724" t="str">
        <f>P87</f>
        <v>fcイ</v>
      </c>
      <c r="J90" s="715"/>
      <c r="K90" s="715" t="str">
        <f>IF(I91=" "," ",IF(I91&gt;N91,"○",IF(I91&lt;N91,"●",IF(I91=N91,"△"))))</f>
        <v>△</v>
      </c>
      <c r="L90" s="715"/>
      <c r="M90" s="715"/>
      <c r="N90" s="201"/>
      <c r="O90" s="202"/>
      <c r="P90" s="751"/>
      <c r="Q90" s="752"/>
      <c r="R90" s="752"/>
      <c r="S90" s="752"/>
      <c r="T90" s="752"/>
      <c r="U90" s="752"/>
      <c r="V90" s="753"/>
      <c r="W90" s="734">
        <f>X90*3+Y90*1+Z90*0</f>
        <v>4</v>
      </c>
      <c r="X90" s="737">
        <f>COUNTIF(B90:V90,"○")</f>
        <v>1</v>
      </c>
      <c r="Y90" s="737">
        <f>COUNTIF(B90:V90,"△")</f>
        <v>1</v>
      </c>
      <c r="Z90" s="737">
        <f>COUNTIF(B90:V90,"●")</f>
        <v>0</v>
      </c>
      <c r="AA90" s="740">
        <f>IF(AC91="","",RANK(AC91,AC84:AC92))</f>
        <v>1</v>
      </c>
      <c r="AB90" s="750" t="str">
        <f>P83</f>
        <v>彦根</v>
      </c>
      <c r="AC90" s="152"/>
      <c r="AD90" s="156"/>
      <c r="AE90" s="157"/>
    </row>
    <row r="91" spans="1:42" ht="28.5" customHeight="1" x14ac:dyDescent="0.2">
      <c r="A91" s="706"/>
      <c r="B91" s="722">
        <f>U85</f>
        <v>1</v>
      </c>
      <c r="C91" s="718"/>
      <c r="D91" s="159">
        <f>IF(T85="","",T85)</f>
        <v>0</v>
      </c>
      <c r="E91" s="160" t="s">
        <v>1</v>
      </c>
      <c r="F91" s="161">
        <f>IF(R85="","",R85)</f>
        <v>0</v>
      </c>
      <c r="G91" s="718">
        <f>P85</f>
        <v>0</v>
      </c>
      <c r="H91" s="719"/>
      <c r="I91" s="709">
        <f>U88</f>
        <v>1</v>
      </c>
      <c r="J91" s="710"/>
      <c r="K91" s="209">
        <f>IF(T88="","",T88)</f>
        <v>1</v>
      </c>
      <c r="L91" s="211" t="s">
        <v>1</v>
      </c>
      <c r="M91" s="108">
        <f>IF(R88="","",R88)</f>
        <v>0</v>
      </c>
      <c r="N91" s="709">
        <f>P88</f>
        <v>1</v>
      </c>
      <c r="O91" s="710"/>
      <c r="P91" s="754"/>
      <c r="Q91" s="755"/>
      <c r="R91" s="755"/>
      <c r="S91" s="755"/>
      <c r="T91" s="755"/>
      <c r="U91" s="755"/>
      <c r="V91" s="756"/>
      <c r="W91" s="735"/>
      <c r="X91" s="738"/>
      <c r="Y91" s="738"/>
      <c r="Z91" s="738"/>
      <c r="AA91" s="740"/>
      <c r="AB91" s="750"/>
      <c r="AC91" s="152">
        <f>W90*10000+1</f>
        <v>40001</v>
      </c>
      <c r="AD91" s="156"/>
      <c r="AE91" s="157"/>
    </row>
    <row r="92" spans="1:42" ht="28.5" customHeight="1" thickBot="1" x14ac:dyDescent="0.25">
      <c r="A92" s="148" t="s">
        <v>485</v>
      </c>
      <c r="B92" s="723"/>
      <c r="C92" s="720"/>
      <c r="D92" s="163">
        <f>IF(T86="","",T86)</f>
        <v>1</v>
      </c>
      <c r="E92" s="164" t="s">
        <v>1</v>
      </c>
      <c r="F92" s="165">
        <f>IF(R86="","",R86)</f>
        <v>0</v>
      </c>
      <c r="G92" s="720"/>
      <c r="H92" s="721"/>
      <c r="I92" s="716"/>
      <c r="J92" s="717"/>
      <c r="K92" s="113">
        <f>IF(T89="","",T89)</f>
        <v>0</v>
      </c>
      <c r="L92" s="114" t="s">
        <v>1</v>
      </c>
      <c r="M92" s="115">
        <f>IF(R89="","",R89)</f>
        <v>1</v>
      </c>
      <c r="N92" s="716"/>
      <c r="O92" s="717"/>
      <c r="P92" s="757"/>
      <c r="Q92" s="758"/>
      <c r="R92" s="758"/>
      <c r="S92" s="758"/>
      <c r="T92" s="758"/>
      <c r="U92" s="758"/>
      <c r="V92" s="759"/>
      <c r="W92" s="736"/>
      <c r="X92" s="739"/>
      <c r="Y92" s="739"/>
      <c r="Z92" s="739"/>
      <c r="AA92" s="741"/>
      <c r="AB92" s="750"/>
      <c r="AC92" s="152"/>
      <c r="AD92" s="156"/>
      <c r="AE92" s="157"/>
    </row>
    <row r="93" spans="1:42" ht="28.5" customHeight="1" x14ac:dyDescent="0.2">
      <c r="A93" s="103"/>
      <c r="B93" s="103"/>
      <c r="C93" s="103"/>
      <c r="D93" s="103"/>
      <c r="E93" s="103"/>
      <c r="F93" s="104"/>
      <c r="G93" s="104"/>
      <c r="H93" s="104"/>
      <c r="I93" s="104"/>
      <c r="J93" s="104"/>
      <c r="K93" s="104"/>
      <c r="L93" s="104"/>
      <c r="M93" s="111"/>
      <c r="N93" s="112"/>
      <c r="O93" s="122"/>
      <c r="P93" s="122"/>
      <c r="Q93" s="122"/>
      <c r="R93" s="203"/>
      <c r="S93" s="203"/>
      <c r="T93" s="111"/>
      <c r="U93" s="112"/>
      <c r="V93" s="122"/>
      <c r="W93" s="122"/>
      <c r="X93" s="122"/>
      <c r="Y93" s="203"/>
      <c r="Z93" s="203"/>
      <c r="AA93" s="121"/>
      <c r="AB93" s="185">
        <f>SUM(X84:Z92)</f>
        <v>6</v>
      </c>
    </row>
    <row r="94" spans="1:42" s="221" customFormat="1" ht="28.5" customHeight="1" x14ac:dyDescent="0.2">
      <c r="A94" s="94" t="s">
        <v>210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218"/>
      <c r="M94" s="218"/>
      <c r="N94" s="218"/>
      <c r="O94" s="218"/>
      <c r="P94" s="219"/>
      <c r="Q94" s="219"/>
      <c r="R94" s="219"/>
      <c r="S94" s="218"/>
      <c r="T94" s="218"/>
      <c r="U94" s="219"/>
      <c r="V94" s="219"/>
      <c r="W94" s="219"/>
      <c r="X94" s="219"/>
      <c r="Y94" s="219"/>
      <c r="Z94" s="220"/>
      <c r="AA94" s="220"/>
      <c r="AB94" s="217"/>
      <c r="AC94" s="217"/>
      <c r="AD94" s="217"/>
      <c r="AE94" s="636"/>
      <c r="AF94" s="217"/>
      <c r="AG94" s="217"/>
      <c r="AH94" s="217"/>
      <c r="AI94" s="217"/>
      <c r="AJ94" s="217"/>
      <c r="AK94" s="217"/>
      <c r="AL94" s="217"/>
      <c r="AM94" s="217"/>
      <c r="AN94" s="217"/>
      <c r="AO94" s="217"/>
      <c r="AP94" s="217"/>
    </row>
    <row r="95" spans="1:42" ht="28.5" customHeight="1" thickBot="1" x14ac:dyDescent="0.25">
      <c r="A95" s="103"/>
      <c r="B95" s="103"/>
      <c r="C95" s="103"/>
      <c r="D95" s="103"/>
      <c r="E95" s="103"/>
      <c r="F95" s="104"/>
      <c r="G95" s="104"/>
      <c r="H95" s="104"/>
      <c r="I95" s="104"/>
      <c r="J95" s="104"/>
      <c r="K95" s="104"/>
      <c r="L95" s="104"/>
      <c r="M95" s="111"/>
      <c r="N95" s="112"/>
      <c r="O95" s="122"/>
      <c r="P95" s="122"/>
      <c r="Q95" s="122"/>
      <c r="R95" s="203"/>
      <c r="S95" s="203"/>
      <c r="T95" s="111"/>
      <c r="U95" s="112"/>
      <c r="V95" s="122"/>
      <c r="W95" s="122"/>
      <c r="X95" s="122"/>
      <c r="Y95" s="203"/>
      <c r="Z95" s="203"/>
      <c r="AA95" s="121"/>
      <c r="AB95" s="96"/>
    </row>
    <row r="96" spans="1:42" ht="53.25" customHeight="1" x14ac:dyDescent="0.2">
      <c r="A96" s="213" t="s">
        <v>214</v>
      </c>
      <c r="B96" s="701" t="s">
        <v>870</v>
      </c>
      <c r="C96" s="702"/>
      <c r="D96" s="702"/>
      <c r="E96" s="702"/>
      <c r="F96" s="702"/>
      <c r="G96" s="702"/>
      <c r="H96" s="703"/>
      <c r="I96" s="701" t="str">
        <f>IF(A100="","",VLOOKUP(A100,参加チーム!$B$36:$D$60,2,FALSE))</f>
        <v>横田</v>
      </c>
      <c r="J96" s="702"/>
      <c r="K96" s="702"/>
      <c r="L96" s="702"/>
      <c r="M96" s="702"/>
      <c r="N96" s="702"/>
      <c r="O96" s="703"/>
      <c r="P96" s="701" t="str">
        <f>IF(A103="","",VLOOKUP(A103,参加チーム!$B$36:$D$60,2,FALSE))</f>
        <v>彦根</v>
      </c>
      <c r="Q96" s="702"/>
      <c r="R96" s="702"/>
      <c r="S96" s="702"/>
      <c r="T96" s="702"/>
      <c r="U96" s="702"/>
      <c r="V96" s="704"/>
      <c r="W96" s="248" t="s">
        <v>84</v>
      </c>
      <c r="X96" s="249" t="s">
        <v>85</v>
      </c>
      <c r="Y96" s="249" t="s">
        <v>86</v>
      </c>
      <c r="Z96" s="249" t="s">
        <v>87</v>
      </c>
      <c r="AA96" s="427" t="s">
        <v>88</v>
      </c>
      <c r="AB96" s="96"/>
      <c r="AC96" s="162"/>
      <c r="AD96" s="152"/>
      <c r="AE96" s="599"/>
      <c r="AF96" s="200"/>
    </row>
    <row r="97" spans="1:34" ht="28.5" customHeight="1" x14ac:dyDescent="0.2">
      <c r="A97" s="705" t="str">
        <f>A60</f>
        <v>鳥取Ｊｒ
ホッケークラブスポーツ少年団</v>
      </c>
      <c r="B97" s="751"/>
      <c r="C97" s="752"/>
      <c r="D97" s="752"/>
      <c r="E97" s="752"/>
      <c r="F97" s="752"/>
      <c r="G97" s="752"/>
      <c r="H97" s="753"/>
      <c r="I97" s="724" t="s">
        <v>654</v>
      </c>
      <c r="J97" s="715"/>
      <c r="K97" s="715" t="str">
        <f>IF(I98=" "," ",IF(I98&gt;N98,"○",IF(I98&lt;N98,"●",IF(I98=N98,"△"))))</f>
        <v>○</v>
      </c>
      <c r="L97" s="715"/>
      <c r="M97" s="715"/>
      <c r="N97" s="201"/>
      <c r="O97" s="202"/>
      <c r="P97" s="724" t="s">
        <v>670</v>
      </c>
      <c r="Q97" s="715"/>
      <c r="R97" s="715" t="str">
        <f>IF(P98=" "," ",IF(P98&gt;U98,"○",IF(P98&lt;U98,"●",IF(P98=U98,"△"))))</f>
        <v>○</v>
      </c>
      <c r="S97" s="715"/>
      <c r="T97" s="715"/>
      <c r="U97" s="201"/>
      <c r="V97" s="204"/>
      <c r="W97" s="734">
        <f>X97*3+Y97*1+Z97*0</f>
        <v>6</v>
      </c>
      <c r="X97" s="737">
        <f>COUNTIF(B97:V97,"○")</f>
        <v>2</v>
      </c>
      <c r="Y97" s="737">
        <f>COUNTIF(B97:V97,"△")</f>
        <v>0</v>
      </c>
      <c r="Z97" s="737">
        <f>COUNTIF(B97:V97,"●")</f>
        <v>0</v>
      </c>
      <c r="AA97" s="740">
        <f>IF(AC98="","",RANK(AC98,AC97:AC105))</f>
        <v>1</v>
      </c>
      <c r="AB97" s="750" t="str">
        <f>B96</f>
        <v>鳥取</v>
      </c>
      <c r="AC97" s="152"/>
      <c r="AD97" s="153" t="s">
        <v>6</v>
      </c>
      <c r="AE97" s="749" t="s">
        <v>130</v>
      </c>
      <c r="AF97" s="749"/>
      <c r="AG97" s="749"/>
      <c r="AH97" s="749"/>
    </row>
    <row r="98" spans="1:34" ht="28.5" customHeight="1" x14ac:dyDescent="0.2">
      <c r="A98" s="706"/>
      <c r="B98" s="754"/>
      <c r="C98" s="755"/>
      <c r="D98" s="755"/>
      <c r="E98" s="755"/>
      <c r="F98" s="755"/>
      <c r="G98" s="755"/>
      <c r="H98" s="756"/>
      <c r="I98" s="709">
        <f>IF(AND(K98="",K99="")," ",SUM(K98:K99))</f>
        <v>3</v>
      </c>
      <c r="J98" s="710"/>
      <c r="K98" s="209">
        <f>IF(I97="","",VLOOKUP(I97,日程!$AJ$6:$AT$143,2,FALSE))</f>
        <v>0</v>
      </c>
      <c r="L98" s="211" t="s">
        <v>1</v>
      </c>
      <c r="M98" s="211">
        <f>IF(I97="","",VLOOKUP(I97,日程!$AJ$6:$AT$143,3,FALSE))</f>
        <v>0</v>
      </c>
      <c r="N98" s="709">
        <f>IF(AND(M98="",M99="")," ",SUM(M98:M99))</f>
        <v>0</v>
      </c>
      <c r="O98" s="710"/>
      <c r="P98" s="709">
        <f>IF(AND(R98="",R99="")," ",SUM(R98:R99))</f>
        <v>2</v>
      </c>
      <c r="Q98" s="710"/>
      <c r="R98" s="209">
        <f>IF(P97="","",VLOOKUP(P97,日程!$AJ$6:$AT$143,2,FALSE))</f>
        <v>2</v>
      </c>
      <c r="S98" s="211" t="s">
        <v>1</v>
      </c>
      <c r="T98" s="108">
        <f>IF(P97="","",VLOOKUP(P97,日程!$AJ$6:$AT$143,3,FALSE))</f>
        <v>0</v>
      </c>
      <c r="U98" s="709">
        <f>IF(AND(T98="",T99="")," ",SUM(T98:T99))</f>
        <v>0</v>
      </c>
      <c r="V98" s="713"/>
      <c r="W98" s="735"/>
      <c r="X98" s="738"/>
      <c r="Y98" s="738"/>
      <c r="Z98" s="738"/>
      <c r="AA98" s="740"/>
      <c r="AB98" s="750"/>
      <c r="AC98" s="152">
        <f>W97*10000+1</f>
        <v>60001</v>
      </c>
      <c r="AD98" s="207">
        <v>1</v>
      </c>
      <c r="AE98" s="150" t="str">
        <f>IF(AB106=6,VLOOKUP(AD98,$AA$97:$AB$105,2,FALSE),"")</f>
        <v>鳥取</v>
      </c>
      <c r="AF98" s="150"/>
      <c r="AG98" s="150"/>
      <c r="AH98" s="150"/>
    </row>
    <row r="99" spans="1:34" ht="28.5" customHeight="1" x14ac:dyDescent="0.2">
      <c r="A99" s="146" t="s">
        <v>482</v>
      </c>
      <c r="B99" s="757"/>
      <c r="C99" s="758"/>
      <c r="D99" s="758"/>
      <c r="E99" s="758"/>
      <c r="F99" s="758"/>
      <c r="G99" s="758"/>
      <c r="H99" s="759"/>
      <c r="I99" s="711"/>
      <c r="J99" s="712"/>
      <c r="K99" s="209">
        <f>IF(I97="","",VLOOKUP(I97,日程!$AJ$6:$AT$143,4,FALSE))</f>
        <v>3</v>
      </c>
      <c r="L99" s="109" t="s">
        <v>1</v>
      </c>
      <c r="M99" s="109">
        <f>IF(I97="","",VLOOKUP(I97,日程!$AJ$6:$AT$143,5,FALSE))</f>
        <v>0</v>
      </c>
      <c r="N99" s="711"/>
      <c r="O99" s="712"/>
      <c r="P99" s="711"/>
      <c r="Q99" s="712"/>
      <c r="R99" s="209">
        <f>IF(P97="","",VLOOKUP(P97,日程!$AJ$6:$AT$143,4,FALSE))</f>
        <v>0</v>
      </c>
      <c r="S99" s="109" t="s">
        <v>1</v>
      </c>
      <c r="T99" s="110">
        <f>IF(P97="","",VLOOKUP(P97,日程!$AJ$6:$AT$143,5,FALSE))</f>
        <v>0</v>
      </c>
      <c r="U99" s="711"/>
      <c r="V99" s="714"/>
      <c r="W99" s="743"/>
      <c r="X99" s="742"/>
      <c r="Y99" s="742"/>
      <c r="Z99" s="742"/>
      <c r="AA99" s="740"/>
      <c r="AB99" s="750"/>
      <c r="AC99" s="152"/>
      <c r="AD99" s="156">
        <v>2</v>
      </c>
      <c r="AE99" s="150" t="str">
        <f>IF(AB106=6,VLOOKUP(AD99,AA97:AB105,2,FALSE),"")</f>
        <v>横田</v>
      </c>
      <c r="AF99" s="150"/>
      <c r="AG99" s="150"/>
      <c r="AH99" s="150"/>
    </row>
    <row r="100" spans="1:34" ht="28.5" customHeight="1" x14ac:dyDescent="0.2">
      <c r="A100" s="705" t="str">
        <f>AG73</f>
        <v>横田小
ホッケースポーツ少年団</v>
      </c>
      <c r="B100" s="724" t="str">
        <f>I97</f>
        <v>fdア</v>
      </c>
      <c r="C100" s="715"/>
      <c r="D100" s="715" t="str">
        <f>IF(B101=" "," ",IF(B101&gt;G101,"○",IF(B101&lt;G101,"●",IF(B101=G101,"△"))))</f>
        <v>●</v>
      </c>
      <c r="E100" s="715"/>
      <c r="F100" s="715"/>
      <c r="G100" s="201"/>
      <c r="H100" s="202"/>
      <c r="I100" s="751"/>
      <c r="J100" s="752"/>
      <c r="K100" s="752"/>
      <c r="L100" s="752"/>
      <c r="M100" s="752"/>
      <c r="N100" s="752"/>
      <c r="O100" s="753"/>
      <c r="P100" s="724" t="s">
        <v>655</v>
      </c>
      <c r="Q100" s="715"/>
      <c r="R100" s="715" t="str">
        <f>IF(P101=" "," ",IF(P101&gt;U101,"○",IF(P101&lt;U101,"●",IF(P101=U101,"△"))))</f>
        <v>○</v>
      </c>
      <c r="S100" s="715"/>
      <c r="T100" s="715"/>
      <c r="U100" s="201"/>
      <c r="V100" s="204"/>
      <c r="W100" s="734">
        <f>X100*3+Y100*1+Z100*0</f>
        <v>3</v>
      </c>
      <c r="X100" s="737">
        <f>COUNTIF(B100:V100,"○")</f>
        <v>1</v>
      </c>
      <c r="Y100" s="737">
        <f>COUNTIF(B100:V100,"△")</f>
        <v>0</v>
      </c>
      <c r="Z100" s="737">
        <f>COUNTIF(B100:V100,"●")</f>
        <v>1</v>
      </c>
      <c r="AA100" s="740">
        <f>IF(AC101="","",RANK(AC101,AC97:AC105))</f>
        <v>2</v>
      </c>
      <c r="AB100" s="750" t="str">
        <f>I96</f>
        <v>横田</v>
      </c>
      <c r="AC100" s="152"/>
      <c r="AD100" s="156">
        <v>3</v>
      </c>
      <c r="AE100" s="150" t="str">
        <f>IF(AB106=6,VLOOKUP(AD100,AA97:AB105,2,FALSE),"")</f>
        <v>彦根</v>
      </c>
      <c r="AF100" s="150"/>
      <c r="AG100" s="150"/>
      <c r="AH100" s="150"/>
    </row>
    <row r="101" spans="1:34" ht="28.5" customHeight="1" x14ac:dyDescent="0.2">
      <c r="A101" s="706"/>
      <c r="B101" s="709">
        <f>N98</f>
        <v>0</v>
      </c>
      <c r="C101" s="710"/>
      <c r="D101" s="209">
        <f>IF(M98="","",M98)</f>
        <v>0</v>
      </c>
      <c r="E101" s="211" t="s">
        <v>1</v>
      </c>
      <c r="F101" s="108">
        <f>IF(K98="","",K98)</f>
        <v>0</v>
      </c>
      <c r="G101" s="709">
        <f>I98</f>
        <v>3</v>
      </c>
      <c r="H101" s="710"/>
      <c r="I101" s="754"/>
      <c r="J101" s="755"/>
      <c r="K101" s="755"/>
      <c r="L101" s="755"/>
      <c r="M101" s="755"/>
      <c r="N101" s="755"/>
      <c r="O101" s="756"/>
      <c r="P101" s="709">
        <f>IF(AND(R101="",R102="")," ",SUM(R101:R102))</f>
        <v>7</v>
      </c>
      <c r="Q101" s="710"/>
      <c r="R101" s="209">
        <f>IF(P100="","",VLOOKUP(P100,日程!$AJ$6:$AT$143,2,FALSE))</f>
        <v>3</v>
      </c>
      <c r="S101" s="211" t="s">
        <v>1</v>
      </c>
      <c r="T101" s="108">
        <f>IF(P100="","",VLOOKUP(P100,日程!$AJ$6:$AT$143,3,FALSE))</f>
        <v>0</v>
      </c>
      <c r="U101" s="709">
        <f>IF(AND(T101="",T102="")," ",SUM(T101:T102))</f>
        <v>1</v>
      </c>
      <c r="V101" s="713"/>
      <c r="W101" s="735"/>
      <c r="X101" s="738"/>
      <c r="Y101" s="738"/>
      <c r="Z101" s="738"/>
      <c r="AA101" s="740"/>
      <c r="AB101" s="750"/>
      <c r="AC101" s="152">
        <f>W100*10000+1</f>
        <v>30001</v>
      </c>
      <c r="AD101" s="156"/>
      <c r="AE101" s="157"/>
    </row>
    <row r="102" spans="1:34" ht="28.5" customHeight="1" x14ac:dyDescent="0.2">
      <c r="A102" s="146" t="s">
        <v>483</v>
      </c>
      <c r="B102" s="711"/>
      <c r="C102" s="712"/>
      <c r="D102" s="210">
        <f>IF(M99="","",M99)</f>
        <v>0</v>
      </c>
      <c r="E102" s="109" t="s">
        <v>1</v>
      </c>
      <c r="F102" s="110">
        <f>IF(K99="","",K99)</f>
        <v>3</v>
      </c>
      <c r="G102" s="711"/>
      <c r="H102" s="712"/>
      <c r="I102" s="757"/>
      <c r="J102" s="758"/>
      <c r="K102" s="758"/>
      <c r="L102" s="758"/>
      <c r="M102" s="758"/>
      <c r="N102" s="758"/>
      <c r="O102" s="759"/>
      <c r="P102" s="711"/>
      <c r="Q102" s="712"/>
      <c r="R102" s="209">
        <f>IF(P100="","",VLOOKUP(P100,日程!$AJ$6:$AT$143,4,FALSE))</f>
        <v>4</v>
      </c>
      <c r="S102" s="109" t="s">
        <v>1</v>
      </c>
      <c r="T102" s="108">
        <f>IF(P100="","",VLOOKUP(P100,日程!$AJ$6:$AT$143,5,FALSE))</f>
        <v>1</v>
      </c>
      <c r="U102" s="711"/>
      <c r="V102" s="714"/>
      <c r="W102" s="743"/>
      <c r="X102" s="742"/>
      <c r="Y102" s="742"/>
      <c r="Z102" s="742"/>
      <c r="AA102" s="740"/>
      <c r="AB102" s="750"/>
      <c r="AC102" s="152"/>
      <c r="AD102" s="158"/>
      <c r="AE102" s="635"/>
    </row>
    <row r="103" spans="1:34" ht="28.5" customHeight="1" x14ac:dyDescent="0.2">
      <c r="A103" s="705" t="str">
        <f>AG85</f>
        <v>彦根ワイルドキッズ若葉
スポーツ少年団</v>
      </c>
      <c r="B103" s="724" t="str">
        <f>P97</f>
        <v>fdウ</v>
      </c>
      <c r="C103" s="715"/>
      <c r="D103" s="715" t="str">
        <f>IF(B104=" "," ",IF(B104&gt;G104,"○",IF(B104&lt;G104,"●",IF(B104=G104,"△"))))</f>
        <v>●</v>
      </c>
      <c r="E103" s="715"/>
      <c r="F103" s="715"/>
      <c r="G103" s="201"/>
      <c r="H103" s="202"/>
      <c r="I103" s="724" t="str">
        <f>P100</f>
        <v>fdイ</v>
      </c>
      <c r="J103" s="715"/>
      <c r="K103" s="715" t="str">
        <f>IF(I104=" "," ",IF(I104&gt;N104,"○",IF(I104&lt;N104,"●",IF(I104=N104,"△"))))</f>
        <v>●</v>
      </c>
      <c r="L103" s="715"/>
      <c r="M103" s="715"/>
      <c r="N103" s="201"/>
      <c r="O103" s="202"/>
      <c r="P103" s="751"/>
      <c r="Q103" s="752"/>
      <c r="R103" s="752"/>
      <c r="S103" s="752"/>
      <c r="T103" s="752"/>
      <c r="U103" s="752"/>
      <c r="V103" s="753"/>
      <c r="W103" s="734">
        <f>X103*3+Y103*1+Z103*0</f>
        <v>0</v>
      </c>
      <c r="X103" s="737">
        <f>COUNTIF(B103:V103,"○")</f>
        <v>0</v>
      </c>
      <c r="Y103" s="737">
        <f>COUNTIF(B103:V103,"△")</f>
        <v>0</v>
      </c>
      <c r="Z103" s="737">
        <f>COUNTIF(B103:V103,"●")</f>
        <v>2</v>
      </c>
      <c r="AA103" s="740">
        <f>IF(AC104="","",RANK(AC104,AC97:AC105))</f>
        <v>3</v>
      </c>
      <c r="AB103" s="750" t="str">
        <f>P96</f>
        <v>彦根</v>
      </c>
      <c r="AC103" s="152"/>
      <c r="AD103" s="156"/>
      <c r="AE103" s="157"/>
    </row>
    <row r="104" spans="1:34" ht="28.5" customHeight="1" x14ac:dyDescent="0.2">
      <c r="A104" s="706"/>
      <c r="B104" s="722">
        <f>U98</f>
        <v>0</v>
      </c>
      <c r="C104" s="718"/>
      <c r="D104" s="159">
        <f>IF(T98="","",T98)</f>
        <v>0</v>
      </c>
      <c r="E104" s="160" t="s">
        <v>1</v>
      </c>
      <c r="F104" s="161">
        <f>IF(R98="","",R98)</f>
        <v>2</v>
      </c>
      <c r="G104" s="718">
        <f>P98</f>
        <v>2</v>
      </c>
      <c r="H104" s="719"/>
      <c r="I104" s="709">
        <f>U101</f>
        <v>1</v>
      </c>
      <c r="J104" s="710"/>
      <c r="K104" s="209">
        <f>IF(T101="","",T101)</f>
        <v>0</v>
      </c>
      <c r="L104" s="211" t="s">
        <v>1</v>
      </c>
      <c r="M104" s="108">
        <f>IF(R101="","",R101)</f>
        <v>3</v>
      </c>
      <c r="N104" s="709">
        <f>P101</f>
        <v>7</v>
      </c>
      <c r="O104" s="710"/>
      <c r="P104" s="754"/>
      <c r="Q104" s="755"/>
      <c r="R104" s="755"/>
      <c r="S104" s="755"/>
      <c r="T104" s="755"/>
      <c r="U104" s="755"/>
      <c r="V104" s="756"/>
      <c r="W104" s="735"/>
      <c r="X104" s="738"/>
      <c r="Y104" s="738"/>
      <c r="Z104" s="738"/>
      <c r="AA104" s="740"/>
      <c r="AB104" s="750"/>
      <c r="AC104" s="152">
        <f>W103*10000+1</f>
        <v>1</v>
      </c>
      <c r="AD104" s="156"/>
      <c r="AE104" s="157"/>
    </row>
    <row r="105" spans="1:34" ht="28.5" customHeight="1" thickBot="1" x14ac:dyDescent="0.25">
      <c r="A105" s="148" t="s">
        <v>484</v>
      </c>
      <c r="B105" s="723"/>
      <c r="C105" s="720"/>
      <c r="D105" s="163">
        <f>IF(T99="","",T99)</f>
        <v>0</v>
      </c>
      <c r="E105" s="164" t="s">
        <v>1</v>
      </c>
      <c r="F105" s="165">
        <f>IF(R99="","",R99)</f>
        <v>0</v>
      </c>
      <c r="G105" s="720"/>
      <c r="H105" s="721"/>
      <c r="I105" s="716"/>
      <c r="J105" s="717"/>
      <c r="K105" s="113">
        <f>IF(T102="","",T102)</f>
        <v>1</v>
      </c>
      <c r="L105" s="114" t="s">
        <v>1</v>
      </c>
      <c r="M105" s="115">
        <f>IF(R102="","",R102)</f>
        <v>4</v>
      </c>
      <c r="N105" s="716"/>
      <c r="O105" s="717"/>
      <c r="P105" s="757"/>
      <c r="Q105" s="758"/>
      <c r="R105" s="758"/>
      <c r="S105" s="758"/>
      <c r="T105" s="758"/>
      <c r="U105" s="758"/>
      <c r="V105" s="759"/>
      <c r="W105" s="736"/>
      <c r="X105" s="739"/>
      <c r="Y105" s="739"/>
      <c r="Z105" s="739"/>
      <c r="AA105" s="741"/>
      <c r="AB105" s="750"/>
      <c r="AC105" s="152"/>
      <c r="AD105" s="156"/>
      <c r="AE105" s="157"/>
    </row>
    <row r="106" spans="1:34" ht="28.5" customHeight="1" x14ac:dyDescent="0.2">
      <c r="A106" s="206"/>
      <c r="B106" s="205"/>
      <c r="C106" s="205"/>
      <c r="D106" s="214"/>
      <c r="E106" s="160"/>
      <c r="F106" s="215"/>
      <c r="G106" s="205"/>
      <c r="H106" s="205"/>
      <c r="I106" s="208"/>
      <c r="J106" s="208"/>
      <c r="K106" s="211"/>
      <c r="L106" s="211"/>
      <c r="M106" s="211"/>
      <c r="N106" s="208"/>
      <c r="O106" s="208"/>
      <c r="P106" s="203"/>
      <c r="Q106" s="203"/>
      <c r="R106" s="203"/>
      <c r="S106" s="203"/>
      <c r="T106" s="203"/>
      <c r="U106" s="203"/>
      <c r="V106" s="203"/>
      <c r="W106" s="117"/>
      <c r="X106" s="117"/>
      <c r="Y106" s="117"/>
      <c r="Z106" s="117"/>
      <c r="AA106" s="118"/>
      <c r="AB106" s="216">
        <f>SUM(X97:Z105)</f>
        <v>6</v>
      </c>
      <c r="AC106" s="152"/>
      <c r="AD106" s="156"/>
      <c r="AE106" s="157"/>
    </row>
  </sheetData>
  <mergeCells count="417">
    <mergeCell ref="Z103:Z105"/>
    <mergeCell ref="AA103:AA105"/>
    <mergeCell ref="AB103:AB105"/>
    <mergeCell ref="B104:C105"/>
    <mergeCell ref="G104:H105"/>
    <mergeCell ref="I104:J105"/>
    <mergeCell ref="N104:O105"/>
    <mergeCell ref="A103:A104"/>
    <mergeCell ref="B103:C103"/>
    <mergeCell ref="D103:F103"/>
    <mergeCell ref="I103:J103"/>
    <mergeCell ref="K103:M103"/>
    <mergeCell ref="P103:V105"/>
    <mergeCell ref="W103:W105"/>
    <mergeCell ref="X103:X105"/>
    <mergeCell ref="Y103:Y105"/>
    <mergeCell ref="Z97:Z99"/>
    <mergeCell ref="AA97:AA99"/>
    <mergeCell ref="AB97:AB99"/>
    <mergeCell ref="AE97:AH97"/>
    <mergeCell ref="I98:J99"/>
    <mergeCell ref="N98:O99"/>
    <mergeCell ref="P98:Q99"/>
    <mergeCell ref="U98:V99"/>
    <mergeCell ref="A100:A101"/>
    <mergeCell ref="B100:C100"/>
    <mergeCell ref="D100:F100"/>
    <mergeCell ref="I100:O102"/>
    <mergeCell ref="P100:Q100"/>
    <mergeCell ref="R100:T100"/>
    <mergeCell ref="W100:W102"/>
    <mergeCell ref="X100:X102"/>
    <mergeCell ref="Y100:Y102"/>
    <mergeCell ref="Z100:Z102"/>
    <mergeCell ref="AA100:AA102"/>
    <mergeCell ref="AB100:AB102"/>
    <mergeCell ref="B101:C102"/>
    <mergeCell ref="G101:H102"/>
    <mergeCell ref="P101:Q102"/>
    <mergeCell ref="U101:V102"/>
    <mergeCell ref="A97:A98"/>
    <mergeCell ref="B97:H99"/>
    <mergeCell ref="I97:J97"/>
    <mergeCell ref="K97:M97"/>
    <mergeCell ref="P97:Q97"/>
    <mergeCell ref="R97:T97"/>
    <mergeCell ref="W97:W99"/>
    <mergeCell ref="X97:X99"/>
    <mergeCell ref="Y97:Y99"/>
    <mergeCell ref="Z90:Z92"/>
    <mergeCell ref="AA90:AA92"/>
    <mergeCell ref="AB90:AB92"/>
    <mergeCell ref="B91:C92"/>
    <mergeCell ref="G91:H92"/>
    <mergeCell ref="I91:J92"/>
    <mergeCell ref="N91:O92"/>
    <mergeCell ref="B96:H96"/>
    <mergeCell ref="I96:O96"/>
    <mergeCell ref="P96:V96"/>
    <mergeCell ref="A90:A91"/>
    <mergeCell ref="B90:C90"/>
    <mergeCell ref="D90:F90"/>
    <mergeCell ref="I90:J90"/>
    <mergeCell ref="K90:M90"/>
    <mergeCell ref="P90:V92"/>
    <mergeCell ref="W90:W92"/>
    <mergeCell ref="X90:X92"/>
    <mergeCell ref="Y90:Y92"/>
    <mergeCell ref="Z87:Z89"/>
    <mergeCell ref="AA87:AA89"/>
    <mergeCell ref="AB87:AB89"/>
    <mergeCell ref="B88:C89"/>
    <mergeCell ref="G88:H89"/>
    <mergeCell ref="P88:Q89"/>
    <mergeCell ref="W84:W86"/>
    <mergeCell ref="X84:X86"/>
    <mergeCell ref="Y84:Y86"/>
    <mergeCell ref="U88:V89"/>
    <mergeCell ref="A87:A88"/>
    <mergeCell ref="B87:C87"/>
    <mergeCell ref="D87:F87"/>
    <mergeCell ref="I87:O89"/>
    <mergeCell ref="P87:Q87"/>
    <mergeCell ref="R87:T87"/>
    <mergeCell ref="W87:W89"/>
    <mergeCell ref="X87:X89"/>
    <mergeCell ref="Y87:Y89"/>
    <mergeCell ref="A84:A85"/>
    <mergeCell ref="B84:H86"/>
    <mergeCell ref="I84:J84"/>
    <mergeCell ref="K84:M84"/>
    <mergeCell ref="P84:Q84"/>
    <mergeCell ref="R84:T84"/>
    <mergeCell ref="AB84:AB86"/>
    <mergeCell ref="AE84:AH84"/>
    <mergeCell ref="I85:J86"/>
    <mergeCell ref="N85:O86"/>
    <mergeCell ref="P85:Q86"/>
    <mergeCell ref="U85:V86"/>
    <mergeCell ref="Z84:Z86"/>
    <mergeCell ref="AA84:AA86"/>
    <mergeCell ref="Z75:Z77"/>
    <mergeCell ref="AA75:AA77"/>
    <mergeCell ref="AB75:AB77"/>
    <mergeCell ref="B76:C77"/>
    <mergeCell ref="G76:H77"/>
    <mergeCell ref="P76:Q77"/>
    <mergeCell ref="U76:V77"/>
    <mergeCell ref="Z78:Z80"/>
    <mergeCell ref="AA78:AA80"/>
    <mergeCell ref="AB78:AB80"/>
    <mergeCell ref="W78:W80"/>
    <mergeCell ref="X78:X80"/>
    <mergeCell ref="Y78:Y80"/>
    <mergeCell ref="B83:H83"/>
    <mergeCell ref="I83:O83"/>
    <mergeCell ref="P83:V83"/>
    <mergeCell ref="A78:A79"/>
    <mergeCell ref="B78:C78"/>
    <mergeCell ref="D78:F78"/>
    <mergeCell ref="I78:J78"/>
    <mergeCell ref="K78:M78"/>
    <mergeCell ref="P78:V80"/>
    <mergeCell ref="B79:C80"/>
    <mergeCell ref="G79:H80"/>
    <mergeCell ref="I79:J80"/>
    <mergeCell ref="N79:O80"/>
    <mergeCell ref="A75:A76"/>
    <mergeCell ref="B75:C75"/>
    <mergeCell ref="D75:F75"/>
    <mergeCell ref="I75:O77"/>
    <mergeCell ref="P75:Q75"/>
    <mergeCell ref="R75:T75"/>
    <mergeCell ref="W75:W77"/>
    <mergeCell ref="X75:X77"/>
    <mergeCell ref="Y75:Y77"/>
    <mergeCell ref="Z72:Z74"/>
    <mergeCell ref="AA72:AA74"/>
    <mergeCell ref="AB72:AB74"/>
    <mergeCell ref="AE72:AH72"/>
    <mergeCell ref="I73:J74"/>
    <mergeCell ref="N73:O74"/>
    <mergeCell ref="P73:Q74"/>
    <mergeCell ref="U73:V74"/>
    <mergeCell ref="A72:A73"/>
    <mergeCell ref="B72:H74"/>
    <mergeCell ref="I72:J72"/>
    <mergeCell ref="K72:M72"/>
    <mergeCell ref="P72:Q72"/>
    <mergeCell ref="R72:T72"/>
    <mergeCell ref="W72:W74"/>
    <mergeCell ref="X72:X74"/>
    <mergeCell ref="Y72:Y74"/>
    <mergeCell ref="Y66:Y68"/>
    <mergeCell ref="Z66:Z68"/>
    <mergeCell ref="AA66:AA68"/>
    <mergeCell ref="AB66:AB68"/>
    <mergeCell ref="B67:C68"/>
    <mergeCell ref="G67:H68"/>
    <mergeCell ref="I67:J68"/>
    <mergeCell ref="N67:O68"/>
    <mergeCell ref="B71:H71"/>
    <mergeCell ref="I71:O71"/>
    <mergeCell ref="P71:V71"/>
    <mergeCell ref="U64:V65"/>
    <mergeCell ref="A66:A67"/>
    <mergeCell ref="B66:C66"/>
    <mergeCell ref="D66:F66"/>
    <mergeCell ref="I66:J66"/>
    <mergeCell ref="K66:M66"/>
    <mergeCell ref="P66:V68"/>
    <mergeCell ref="W66:W68"/>
    <mergeCell ref="X66:X68"/>
    <mergeCell ref="AB60:AB62"/>
    <mergeCell ref="AE60:AF60"/>
    <mergeCell ref="I61:J62"/>
    <mergeCell ref="N61:O62"/>
    <mergeCell ref="P61:Q62"/>
    <mergeCell ref="U61:V62"/>
    <mergeCell ref="A63:A64"/>
    <mergeCell ref="B63:C63"/>
    <mergeCell ref="D63:F63"/>
    <mergeCell ref="I63:O65"/>
    <mergeCell ref="P63:Q63"/>
    <mergeCell ref="R63:T63"/>
    <mergeCell ref="W63:W65"/>
    <mergeCell ref="X63:X65"/>
    <mergeCell ref="Y63:Y65"/>
    <mergeCell ref="Z63:Z65"/>
    <mergeCell ref="AA63:AA65"/>
    <mergeCell ref="AB63:AB65"/>
    <mergeCell ref="B64:C65"/>
    <mergeCell ref="G64:H65"/>
    <mergeCell ref="P64:Q65"/>
    <mergeCell ref="W60:W62"/>
    <mergeCell ref="X60:X62"/>
    <mergeCell ref="Y60:Y62"/>
    <mergeCell ref="Z60:Z62"/>
    <mergeCell ref="AA60:AA62"/>
    <mergeCell ref="A48:A49"/>
    <mergeCell ref="B48:C48"/>
    <mergeCell ref="D48:F48"/>
    <mergeCell ref="I48:J48"/>
    <mergeCell ref="K48:M48"/>
    <mergeCell ref="P48:V50"/>
    <mergeCell ref="W48:W50"/>
    <mergeCell ref="X48:X50"/>
    <mergeCell ref="B59:H59"/>
    <mergeCell ref="I59:O59"/>
    <mergeCell ref="P59:V59"/>
    <mergeCell ref="A60:A61"/>
    <mergeCell ref="B60:H62"/>
    <mergeCell ref="I60:J60"/>
    <mergeCell ref="K60:M60"/>
    <mergeCell ref="P60:Q60"/>
    <mergeCell ref="R60:T60"/>
    <mergeCell ref="AB42:AB44"/>
    <mergeCell ref="Y48:Y50"/>
    <mergeCell ref="Z48:Z50"/>
    <mergeCell ref="AA48:AA50"/>
    <mergeCell ref="AB48:AB50"/>
    <mergeCell ref="B49:C50"/>
    <mergeCell ref="G49:H50"/>
    <mergeCell ref="I49:J50"/>
    <mergeCell ref="N49:O50"/>
    <mergeCell ref="U46:V47"/>
    <mergeCell ref="AA42:AA44"/>
    <mergeCell ref="AE42:AH42"/>
    <mergeCell ref="I43:J44"/>
    <mergeCell ref="N43:O44"/>
    <mergeCell ref="P43:Q44"/>
    <mergeCell ref="U43:V44"/>
    <mergeCell ref="A45:A46"/>
    <mergeCell ref="B45:C45"/>
    <mergeCell ref="D45:F45"/>
    <mergeCell ref="I45:O47"/>
    <mergeCell ref="P45:Q45"/>
    <mergeCell ref="R45:T45"/>
    <mergeCell ref="W45:W47"/>
    <mergeCell ref="X45:X47"/>
    <mergeCell ref="Y45:Y47"/>
    <mergeCell ref="Z45:Z47"/>
    <mergeCell ref="AA45:AA47"/>
    <mergeCell ref="AB45:AB47"/>
    <mergeCell ref="B46:C47"/>
    <mergeCell ref="G46:H47"/>
    <mergeCell ref="P46:Q47"/>
    <mergeCell ref="W42:W44"/>
    <mergeCell ref="X42:X44"/>
    <mergeCell ref="Y42:Y44"/>
    <mergeCell ref="Z42:Z44"/>
    <mergeCell ref="B41:H41"/>
    <mergeCell ref="I41:O41"/>
    <mergeCell ref="P41:V41"/>
    <mergeCell ref="A42:A43"/>
    <mergeCell ref="B42:H44"/>
    <mergeCell ref="I42:J42"/>
    <mergeCell ref="K42:M42"/>
    <mergeCell ref="P42:Q42"/>
    <mergeCell ref="R42:T42"/>
    <mergeCell ref="AE5:AF5"/>
    <mergeCell ref="I17:J17"/>
    <mergeCell ref="P17:Q17"/>
    <mergeCell ref="AE17:AH17"/>
    <mergeCell ref="AB32:AB34"/>
    <mergeCell ref="Z20:Z22"/>
    <mergeCell ref="P35:V37"/>
    <mergeCell ref="K35:M35"/>
    <mergeCell ref="AB20:AB22"/>
    <mergeCell ref="AB23:AB25"/>
    <mergeCell ref="AB29:AB31"/>
    <mergeCell ref="AE29:AH29"/>
    <mergeCell ref="W23:W25"/>
    <mergeCell ref="AB17:AB19"/>
    <mergeCell ref="Z17:Z19"/>
    <mergeCell ref="AA17:AA19"/>
    <mergeCell ref="AB5:AB7"/>
    <mergeCell ref="AB8:AB10"/>
    <mergeCell ref="AB11:AB13"/>
    <mergeCell ref="Z8:Z10"/>
    <mergeCell ref="AB35:AB37"/>
    <mergeCell ref="AA20:AA22"/>
    <mergeCell ref="Z23:Z25"/>
    <mergeCell ref="AA23:AA25"/>
    <mergeCell ref="W29:W31"/>
    <mergeCell ref="X29:X31"/>
    <mergeCell ref="R8:T8"/>
    <mergeCell ref="I8:O10"/>
    <mergeCell ref="R20:T20"/>
    <mergeCell ref="I20:O22"/>
    <mergeCell ref="X23:X25"/>
    <mergeCell ref="Y23:Y25"/>
    <mergeCell ref="R32:T32"/>
    <mergeCell ref="I32:O34"/>
    <mergeCell ref="Y17:Y19"/>
    <mergeCell ref="X8:X10"/>
    <mergeCell ref="Y8:Y10"/>
    <mergeCell ref="X20:X22"/>
    <mergeCell ref="Y20:Y22"/>
    <mergeCell ref="W17:W19"/>
    <mergeCell ref="X17:X19"/>
    <mergeCell ref="W11:W13"/>
    <mergeCell ref="X11:X13"/>
    <mergeCell ref="Y11:Y13"/>
    <mergeCell ref="W32:W34"/>
    <mergeCell ref="X32:X34"/>
    <mergeCell ref="Y32:Y34"/>
    <mergeCell ref="Y29:Y31"/>
    <mergeCell ref="I5:J5"/>
    <mergeCell ref="P5:Q5"/>
    <mergeCell ref="P8:Q8"/>
    <mergeCell ref="AA5:AA7"/>
    <mergeCell ref="AA8:AA10"/>
    <mergeCell ref="AA11:AA13"/>
    <mergeCell ref="W5:W7"/>
    <mergeCell ref="X5:X7"/>
    <mergeCell ref="Y5:Y7"/>
    <mergeCell ref="Z5:Z7"/>
    <mergeCell ref="W8:W10"/>
    <mergeCell ref="Z11:Z13"/>
    <mergeCell ref="I6:J7"/>
    <mergeCell ref="N6:O7"/>
    <mergeCell ref="P6:Q7"/>
    <mergeCell ref="U6:V7"/>
    <mergeCell ref="U9:V10"/>
    <mergeCell ref="P9:Q10"/>
    <mergeCell ref="A20:A21"/>
    <mergeCell ref="A17:A18"/>
    <mergeCell ref="W35:W37"/>
    <mergeCell ref="X35:X37"/>
    <mergeCell ref="Y35:Y37"/>
    <mergeCell ref="Z35:Z37"/>
    <mergeCell ref="AA35:AA37"/>
    <mergeCell ref="AA29:AA31"/>
    <mergeCell ref="Z32:Z34"/>
    <mergeCell ref="AA32:AA34"/>
    <mergeCell ref="Z29:Z31"/>
    <mergeCell ref="A23:A24"/>
    <mergeCell ref="D20:F20"/>
    <mergeCell ref="U21:V22"/>
    <mergeCell ref="P21:Q22"/>
    <mergeCell ref="G21:H22"/>
    <mergeCell ref="B21:C22"/>
    <mergeCell ref="W20:W22"/>
    <mergeCell ref="I23:J23"/>
    <mergeCell ref="G33:H34"/>
    <mergeCell ref="B33:C34"/>
    <mergeCell ref="B32:C32"/>
    <mergeCell ref="U33:V34"/>
    <mergeCell ref="P33:Q34"/>
    <mergeCell ref="D8:F8"/>
    <mergeCell ref="B28:H28"/>
    <mergeCell ref="D23:F23"/>
    <mergeCell ref="N24:O25"/>
    <mergeCell ref="I24:J25"/>
    <mergeCell ref="G24:H25"/>
    <mergeCell ref="B24:C25"/>
    <mergeCell ref="B23:C23"/>
    <mergeCell ref="I29:J29"/>
    <mergeCell ref="I28:O28"/>
    <mergeCell ref="B29:H31"/>
    <mergeCell ref="K29:M29"/>
    <mergeCell ref="B11:C11"/>
    <mergeCell ref="K23:M23"/>
    <mergeCell ref="G9:H10"/>
    <mergeCell ref="B9:C10"/>
    <mergeCell ref="B8:C8"/>
    <mergeCell ref="B12:C13"/>
    <mergeCell ref="K17:M17"/>
    <mergeCell ref="R17:T17"/>
    <mergeCell ref="I18:J19"/>
    <mergeCell ref="N18:O19"/>
    <mergeCell ref="P18:Q19"/>
    <mergeCell ref="U18:V19"/>
    <mergeCell ref="P32:Q32"/>
    <mergeCell ref="I35:J35"/>
    <mergeCell ref="I11:J11"/>
    <mergeCell ref="B20:C20"/>
    <mergeCell ref="P29:Q29"/>
    <mergeCell ref="D35:F35"/>
    <mergeCell ref="P28:V28"/>
    <mergeCell ref="R29:T29"/>
    <mergeCell ref="P20:Q20"/>
    <mergeCell ref="P23:V25"/>
    <mergeCell ref="B16:H16"/>
    <mergeCell ref="I16:O16"/>
    <mergeCell ref="P16:V16"/>
    <mergeCell ref="P11:V13"/>
    <mergeCell ref="K11:M11"/>
    <mergeCell ref="D11:F11"/>
    <mergeCell ref="N12:O13"/>
    <mergeCell ref="I12:J13"/>
    <mergeCell ref="G12:H13"/>
    <mergeCell ref="B4:H4"/>
    <mergeCell ref="I4:O4"/>
    <mergeCell ref="P4:V4"/>
    <mergeCell ref="A35:A36"/>
    <mergeCell ref="N5:O5"/>
    <mergeCell ref="I30:J31"/>
    <mergeCell ref="N30:O31"/>
    <mergeCell ref="P30:Q31"/>
    <mergeCell ref="U30:V31"/>
    <mergeCell ref="D32:F32"/>
    <mergeCell ref="A29:A30"/>
    <mergeCell ref="A32:A33"/>
    <mergeCell ref="A5:A6"/>
    <mergeCell ref="A8:A9"/>
    <mergeCell ref="A11:A12"/>
    <mergeCell ref="N36:O37"/>
    <mergeCell ref="I36:J37"/>
    <mergeCell ref="G36:H37"/>
    <mergeCell ref="B36:C37"/>
    <mergeCell ref="B35:C35"/>
    <mergeCell ref="B5:H7"/>
    <mergeCell ref="K5:M5"/>
    <mergeCell ref="R5:T5"/>
    <mergeCell ref="B17:H19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35" fitToHeight="0" orientation="portrait" horizontalDpi="4294967294" r:id="rId1"/>
  <rowBreaks count="1" manualBreakCount="1">
    <brk id="52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S224"/>
  <sheetViews>
    <sheetView topLeftCell="A151" zoomScale="60" zoomScaleNormal="60" zoomScaleSheetLayoutView="40" zoomScalePageLayoutView="50" workbookViewId="0">
      <selection activeCell="A88" sqref="A88"/>
    </sheetView>
  </sheetViews>
  <sheetFormatPr defaultColWidth="8.88671875" defaultRowHeight="14.4" x14ac:dyDescent="0.2"/>
  <cols>
    <col min="1" max="1" width="27.88671875" style="289" customWidth="1"/>
    <col min="2" max="3" width="3.88671875" style="289" customWidth="1"/>
    <col min="4" max="4" width="4.33203125" style="289" customWidth="1"/>
    <col min="5" max="5" width="3.33203125" style="289" customWidth="1"/>
    <col min="6" max="6" width="4.33203125" style="289" customWidth="1"/>
    <col min="7" max="10" width="3.88671875" style="289" customWidth="1"/>
    <col min="11" max="11" width="4.33203125" style="289" customWidth="1"/>
    <col min="12" max="12" width="3.33203125" style="289" customWidth="1"/>
    <col min="13" max="13" width="4.33203125" style="289" customWidth="1"/>
    <col min="14" max="17" width="3.88671875" style="289" customWidth="1"/>
    <col min="18" max="18" width="4.33203125" style="289" customWidth="1"/>
    <col min="19" max="19" width="3.33203125" style="289" customWidth="1"/>
    <col min="20" max="20" width="4.33203125" style="289" customWidth="1"/>
    <col min="21" max="24" width="3.88671875" style="289" customWidth="1"/>
    <col min="25" max="25" width="4.33203125" style="289" customWidth="1"/>
    <col min="26" max="26" width="3.33203125" style="289" customWidth="1"/>
    <col min="27" max="27" width="4.33203125" style="289" customWidth="1"/>
    <col min="28" max="29" width="3.88671875" style="289" customWidth="1"/>
    <col min="30" max="30" width="7.88671875" style="406" customWidth="1"/>
    <col min="31" max="33" width="7" style="406" customWidth="1"/>
    <col min="34" max="34" width="7.88671875" style="311" customWidth="1"/>
    <col min="35" max="35" width="28.6640625" style="311" customWidth="1"/>
    <col min="36" max="36" width="16.109375" style="311" customWidth="1"/>
    <col min="37" max="37" width="13" style="287" customWidth="1"/>
    <col min="38" max="38" width="15" style="287" customWidth="1"/>
    <col min="39" max="39" width="10.88671875" style="600" customWidth="1"/>
    <col min="40" max="40" width="18.88671875" style="311" customWidth="1"/>
    <col min="41" max="41" width="11.6640625" style="288" customWidth="1"/>
    <col min="42" max="42" width="5" style="288" customWidth="1"/>
    <col min="43" max="44" width="11.33203125" style="288" customWidth="1"/>
    <col min="45" max="45" width="12.6640625" style="288" customWidth="1"/>
    <col min="46" max="16384" width="8.88671875" style="288"/>
  </cols>
  <sheetData>
    <row r="1" spans="1:45" ht="28.2" x14ac:dyDescent="0.2">
      <c r="A1" s="284" t="s">
        <v>873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5"/>
      <c r="AE1" s="285"/>
      <c r="AF1" s="285"/>
      <c r="AG1" s="285"/>
      <c r="AH1" s="286"/>
      <c r="AI1" s="285"/>
      <c r="AJ1" s="285"/>
      <c r="AM1" s="608"/>
      <c r="AN1" s="285"/>
      <c r="AO1" s="284"/>
      <c r="AP1" s="284"/>
      <c r="AQ1" s="284"/>
      <c r="AR1" s="284"/>
      <c r="AS1" s="284"/>
    </row>
    <row r="2" spans="1:45" ht="28.5" customHeight="1" x14ac:dyDescent="0.2">
      <c r="A2" s="284" t="s">
        <v>80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U2" s="290" t="s">
        <v>81</v>
      </c>
      <c r="V2" s="284"/>
      <c r="W2" s="284"/>
      <c r="X2" s="760" t="s">
        <v>196</v>
      </c>
      <c r="Y2" s="760"/>
      <c r="Z2" s="760"/>
      <c r="AA2" s="760"/>
      <c r="AB2" s="760"/>
      <c r="AC2" s="760"/>
      <c r="AD2" s="760"/>
      <c r="AE2" s="760"/>
      <c r="AF2" s="760"/>
      <c r="AG2" s="760"/>
      <c r="AH2" s="760"/>
      <c r="AI2" s="760" t="s">
        <v>845</v>
      </c>
      <c r="AJ2" s="760"/>
      <c r="AK2" s="760"/>
      <c r="AL2" s="760"/>
      <c r="AM2" s="760"/>
      <c r="AN2" s="760"/>
      <c r="AO2" s="760"/>
      <c r="AP2" s="760"/>
      <c r="AQ2" s="760"/>
      <c r="AR2" s="760"/>
      <c r="AS2" s="760"/>
    </row>
    <row r="3" spans="1:45" ht="28.5" customHeight="1" thickBot="1" x14ac:dyDescent="0.25">
      <c r="A3" s="292"/>
      <c r="B3" s="292"/>
      <c r="C3" s="292"/>
      <c r="D3" s="292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U3" s="294" t="s">
        <v>82</v>
      </c>
      <c r="V3" s="293"/>
      <c r="W3" s="293"/>
      <c r="X3" s="761" t="s">
        <v>195</v>
      </c>
      <c r="Y3" s="761"/>
      <c r="Z3" s="761"/>
      <c r="AA3" s="761"/>
      <c r="AB3" s="761"/>
      <c r="AC3" s="761"/>
      <c r="AD3" s="761"/>
      <c r="AE3" s="761"/>
      <c r="AF3" s="761"/>
      <c r="AG3" s="761"/>
      <c r="AH3" s="761"/>
      <c r="AI3" s="295"/>
      <c r="AJ3" s="295"/>
      <c r="AK3" s="295"/>
      <c r="AL3" s="295"/>
      <c r="AM3" s="609"/>
      <c r="AN3" s="295"/>
      <c r="AO3" s="291"/>
      <c r="AP3" s="291"/>
      <c r="AQ3" s="291"/>
      <c r="AR3" s="291"/>
      <c r="AS3" s="291"/>
    </row>
    <row r="4" spans="1:45" ht="53.25" customHeight="1" x14ac:dyDescent="0.2">
      <c r="A4" s="296" t="s">
        <v>83</v>
      </c>
      <c r="B4" s="762" t="str">
        <f>IF(A5="","",VLOOKUP(A5,参加チーム!$B$7:$D$34,2,FALSE))</f>
        <v>フリーデン</v>
      </c>
      <c r="C4" s="763"/>
      <c r="D4" s="763"/>
      <c r="E4" s="763"/>
      <c r="F4" s="763"/>
      <c r="G4" s="763"/>
      <c r="H4" s="764"/>
      <c r="I4" s="762" t="str">
        <f>IF(A8="","",VLOOKUP(A8,参加チーム!$B$7:$D$34,2,FALSE))</f>
        <v>丹波・瑞穂</v>
      </c>
      <c r="J4" s="763"/>
      <c r="K4" s="763"/>
      <c r="L4" s="763"/>
      <c r="M4" s="763"/>
      <c r="N4" s="763"/>
      <c r="O4" s="764"/>
      <c r="P4" s="762" t="str">
        <f>IF(A11="","",VLOOKUP(A11,参加チーム!$B$7:$D$34,2,FALSE))</f>
        <v>朝日</v>
      </c>
      <c r="Q4" s="763"/>
      <c r="R4" s="763"/>
      <c r="S4" s="763"/>
      <c r="T4" s="763"/>
      <c r="U4" s="763"/>
      <c r="V4" s="764"/>
      <c r="W4" s="762" t="str">
        <f>IF(A14="","",VLOOKUP(A14,参加チーム!$B$7:$D$34,2,FALSE))</f>
        <v>彦根</v>
      </c>
      <c r="X4" s="763"/>
      <c r="Y4" s="763"/>
      <c r="Z4" s="763"/>
      <c r="AA4" s="763"/>
      <c r="AB4" s="763"/>
      <c r="AC4" s="764"/>
      <c r="AD4" s="297" t="s">
        <v>84</v>
      </c>
      <c r="AE4" s="298" t="s">
        <v>85</v>
      </c>
      <c r="AF4" s="298" t="s">
        <v>86</v>
      </c>
      <c r="AG4" s="298" t="s">
        <v>87</v>
      </c>
      <c r="AH4" s="299" t="s">
        <v>88</v>
      </c>
      <c r="AI4" s="300"/>
      <c r="AJ4" s="301"/>
      <c r="AK4" s="302"/>
      <c r="AL4" s="303"/>
      <c r="AM4" s="610"/>
      <c r="AN4" s="304"/>
    </row>
    <row r="5" spans="1:45" ht="28.5" customHeight="1" x14ac:dyDescent="0.2">
      <c r="A5" s="765" t="str">
        <f>参加チーム!B9</f>
        <v>フリーデン
ホッケースポーツ少年団</v>
      </c>
      <c r="B5" s="725"/>
      <c r="C5" s="726"/>
      <c r="D5" s="726"/>
      <c r="E5" s="726"/>
      <c r="F5" s="726"/>
      <c r="G5" s="726"/>
      <c r="H5" s="727"/>
      <c r="I5" s="767" t="s">
        <v>462</v>
      </c>
      <c r="J5" s="768"/>
      <c r="K5" s="768" t="str">
        <f>IF(I6=" "," ",IF(I6&gt;N6,"○",IF(I6&lt;N6,"●",IF(I6=N6,"△"))))</f>
        <v>●</v>
      </c>
      <c r="L5" s="768"/>
      <c r="M5" s="768"/>
      <c r="N5" s="305"/>
      <c r="O5" s="306"/>
      <c r="P5" s="767" t="s">
        <v>461</v>
      </c>
      <c r="Q5" s="768"/>
      <c r="R5" s="768" t="str">
        <f>IF(P6=" "," ",IF(P6&gt;U6,"○",IF(P6&lt;U6,"●",IF(P6=U6,"△"))))</f>
        <v>●</v>
      </c>
      <c r="S5" s="768"/>
      <c r="T5" s="768"/>
      <c r="U5" s="305"/>
      <c r="V5" s="306"/>
      <c r="W5" s="767" t="s">
        <v>463</v>
      </c>
      <c r="X5" s="768"/>
      <c r="Y5" s="768" t="str">
        <f>IF(W6=" "," ",IF(W6&gt;AB6,"○",IF(W6&lt;AB6,"●",IF(W6=AB6,"△"))))</f>
        <v>○</v>
      </c>
      <c r="Z5" s="768"/>
      <c r="AA5" s="768"/>
      <c r="AB5" s="305"/>
      <c r="AC5" s="306"/>
      <c r="AD5" s="779">
        <f>AE5*3+AF5*1+AG5*0</f>
        <v>3</v>
      </c>
      <c r="AE5" s="782">
        <f>COUNTIF(B5:AC5,"○")</f>
        <v>1</v>
      </c>
      <c r="AF5" s="785">
        <f>COUNTIF(B5:AC5,"△")</f>
        <v>0</v>
      </c>
      <c r="AG5" s="785">
        <f>COUNTIF(B5:AC5,"●")</f>
        <v>2</v>
      </c>
      <c r="AH5" s="804">
        <f>IF(AJ6=0,"",RANK(AJ6,AJ5:AJ16,0))</f>
        <v>3</v>
      </c>
      <c r="AI5" s="807" t="str">
        <f>B4</f>
        <v>フリーデン</v>
      </c>
      <c r="AJ5" s="307"/>
      <c r="AK5" s="308" t="s">
        <v>6</v>
      </c>
      <c r="AL5" s="309" t="s">
        <v>130</v>
      </c>
      <c r="AM5" s="322"/>
    </row>
    <row r="6" spans="1:45" ht="28.5" customHeight="1" x14ac:dyDescent="0.2">
      <c r="A6" s="766"/>
      <c r="B6" s="728"/>
      <c r="C6" s="729"/>
      <c r="D6" s="729"/>
      <c r="E6" s="729"/>
      <c r="F6" s="729"/>
      <c r="G6" s="729"/>
      <c r="H6" s="730"/>
      <c r="I6" s="769">
        <f>IF(AND(K6="",K7="")," ",SUM(K6:K7))</f>
        <v>1</v>
      </c>
      <c r="J6" s="770"/>
      <c r="K6" s="312">
        <f>IF(I5="","",VLOOKUP(I5,日程!$AJ$6:$AT$143,2,FALSE))</f>
        <v>1</v>
      </c>
      <c r="L6" s="313" t="s">
        <v>1</v>
      </c>
      <c r="M6" s="314">
        <f>IF(I5="","",VLOOKUP(I5,日程!$AJ$6:$AT$143,3,FALSE))</f>
        <v>2</v>
      </c>
      <c r="N6" s="770">
        <f>IF(AND(M6="",M7="")," ",SUM(M6:M7))</f>
        <v>3</v>
      </c>
      <c r="O6" s="773"/>
      <c r="P6" s="775">
        <f>IF(AND(R6="",R7="")," ",SUM(R6:R7))</f>
        <v>1</v>
      </c>
      <c r="Q6" s="776"/>
      <c r="R6" s="312">
        <f>IF(P5="","",VLOOKUP(P5,日程!$AJ$6:$AT$143,2,FALSE))</f>
        <v>0</v>
      </c>
      <c r="S6" s="313" t="s">
        <v>1</v>
      </c>
      <c r="T6" s="315">
        <f>IF(P5="","",VLOOKUP(P5,日程!$AJ$6:$AT$143,3,FALSE))</f>
        <v>1</v>
      </c>
      <c r="U6" s="775">
        <f>IF(AND(T6="",T7="")," ",SUM(T6:T7))</f>
        <v>2</v>
      </c>
      <c r="V6" s="776"/>
      <c r="W6" s="775">
        <f>IF(AND(Y6="",Y7="")," ",SUM(Y6:Y7))</f>
        <v>3</v>
      </c>
      <c r="X6" s="776"/>
      <c r="Y6" s="312">
        <f>IF(W5="","",VLOOKUP(W5,日程!$AJ$6:$AT$143,2,FALSE))</f>
        <v>2</v>
      </c>
      <c r="Z6" s="313" t="s">
        <v>1</v>
      </c>
      <c r="AA6" s="315">
        <f>IF(W5="","",VLOOKUP(W5,日程!$AJ$6:$AT$143,3,FALSE))</f>
        <v>0</v>
      </c>
      <c r="AB6" s="775">
        <f>IF(AND(AA6="",AA7="")," ",SUM(AA6:AA7))</f>
        <v>0</v>
      </c>
      <c r="AC6" s="776"/>
      <c r="AD6" s="780"/>
      <c r="AE6" s="783"/>
      <c r="AF6" s="786"/>
      <c r="AG6" s="786"/>
      <c r="AH6" s="805"/>
      <c r="AI6" s="807"/>
      <c r="AJ6" s="307">
        <f>AD5*10000+1</f>
        <v>30001</v>
      </c>
      <c r="AK6" s="307">
        <v>1</v>
      </c>
      <c r="AL6" s="310" t="str">
        <f>IF(AI17=12,VLOOKUP(AK6,$AH$5:$AI$16,2,FALSE),"")</f>
        <v>朝日</v>
      </c>
      <c r="AM6" s="322">
        <f>IF(AL6="","",VLOOKUP(AL6,参加チーム!$C$6:$G$35,3,FALSE))</f>
        <v>9</v>
      </c>
      <c r="AQ6" s="81"/>
    </row>
    <row r="7" spans="1:45" ht="28.5" customHeight="1" x14ac:dyDescent="0.2">
      <c r="A7" s="316" t="str">
        <f>IF(A5="","",VLOOKUP(A5,参加チーム!$B$7:$D$34,3,FALSE))</f>
        <v>栃木県</v>
      </c>
      <c r="B7" s="731"/>
      <c r="C7" s="732"/>
      <c r="D7" s="732"/>
      <c r="E7" s="732"/>
      <c r="F7" s="732"/>
      <c r="G7" s="732"/>
      <c r="H7" s="733"/>
      <c r="I7" s="771"/>
      <c r="J7" s="772"/>
      <c r="K7" s="312">
        <f>IF(I5="","",VLOOKUP(I5,日程!$AJ$6:$AT$143,4,FALSE))</f>
        <v>0</v>
      </c>
      <c r="L7" s="317" t="s">
        <v>1</v>
      </c>
      <c r="M7" s="318">
        <f>IF(I5="","",VLOOKUP(I5,日程!$AJ$6:$AT$143,5,FALSE))</f>
        <v>1</v>
      </c>
      <c r="N7" s="772"/>
      <c r="O7" s="774"/>
      <c r="P7" s="777"/>
      <c r="Q7" s="778"/>
      <c r="R7" s="312">
        <f>IF(P5="","",VLOOKUP(P5,日程!$AJ$6:$AT$143,4,FALSE))</f>
        <v>1</v>
      </c>
      <c r="S7" s="317" t="s">
        <v>1</v>
      </c>
      <c r="T7" s="317">
        <f>IF(P5="","",VLOOKUP(P5,日程!$AJ$6:$AT$143,5,FALSE))</f>
        <v>1</v>
      </c>
      <c r="U7" s="777"/>
      <c r="V7" s="778"/>
      <c r="W7" s="777"/>
      <c r="X7" s="778"/>
      <c r="Y7" s="312">
        <f>IF(W5="","",VLOOKUP(W5,日程!$AJ$6:$AT$143,4,FALSE))</f>
        <v>1</v>
      </c>
      <c r="Z7" s="317" t="s">
        <v>1</v>
      </c>
      <c r="AA7" s="317">
        <f>IF(W5="","",VLOOKUP(W5,日程!$AJ$6:$AT$143,5,FALSE))</f>
        <v>0</v>
      </c>
      <c r="AB7" s="777"/>
      <c r="AC7" s="778"/>
      <c r="AD7" s="781"/>
      <c r="AE7" s="784"/>
      <c r="AF7" s="787"/>
      <c r="AG7" s="787"/>
      <c r="AH7" s="806"/>
      <c r="AI7" s="807"/>
      <c r="AJ7" s="307"/>
      <c r="AK7" s="319">
        <v>2</v>
      </c>
      <c r="AL7" s="310" t="str">
        <f>IF(AI17=12,VLOOKUP(AK7,$AH$5:$AI$16,2,FALSE),"")</f>
        <v>丹波・瑞穂</v>
      </c>
      <c r="AM7" s="322">
        <f>IF(AL7="","",VLOOKUP(AL7,参加チーム!$C$6:$G$35,3,FALSE))</f>
        <v>14</v>
      </c>
      <c r="AQ7" s="81"/>
    </row>
    <row r="8" spans="1:45" ht="28.5" customHeight="1" x14ac:dyDescent="0.2">
      <c r="A8" s="765" t="str">
        <f>参加チーム!B20</f>
        <v>丹波・瑞穂
ホッケースポーツ少年団</v>
      </c>
      <c r="B8" s="788" t="str">
        <f>I5</f>
        <v>Ａ①</v>
      </c>
      <c r="C8" s="789"/>
      <c r="D8" s="768" t="str">
        <f>IF(B9=" "," ",IF(B9&gt;G9,"○",IF(B9&lt;G9,"●",IF(B9=G9,"△"))))</f>
        <v>○</v>
      </c>
      <c r="E8" s="768"/>
      <c r="F8" s="768"/>
      <c r="G8" s="320"/>
      <c r="H8" s="321"/>
      <c r="I8" s="725"/>
      <c r="J8" s="726"/>
      <c r="K8" s="726"/>
      <c r="L8" s="726"/>
      <c r="M8" s="726"/>
      <c r="N8" s="726"/>
      <c r="O8" s="727"/>
      <c r="P8" s="767" t="s">
        <v>61</v>
      </c>
      <c r="Q8" s="768"/>
      <c r="R8" s="768" t="str">
        <f>IF(P9=" "," ",IF(P9&gt;U9,"○",IF(P9&lt;U9,"●",IF(P9=U9,"△"))))</f>
        <v>●</v>
      </c>
      <c r="S8" s="768"/>
      <c r="T8" s="790"/>
      <c r="U8" s="305"/>
      <c r="V8" s="306"/>
      <c r="W8" s="767" t="s">
        <v>325</v>
      </c>
      <c r="X8" s="768"/>
      <c r="Y8" s="768" t="str">
        <f>IF(W9=" "," ",IF(W9&gt;AB9,"○",IF(W9&lt;AB9,"●",IF(W9=AB9,"△"))))</f>
        <v>○</v>
      </c>
      <c r="Z8" s="768"/>
      <c r="AA8" s="790"/>
      <c r="AB8" s="305"/>
      <c r="AC8" s="306"/>
      <c r="AD8" s="779">
        <f>AE8*3+AF8*1+AG8*0</f>
        <v>6</v>
      </c>
      <c r="AE8" s="782">
        <f>COUNTIF(B8:AC8,"○")</f>
        <v>2</v>
      </c>
      <c r="AF8" s="785">
        <f>COUNTIF(B8:AC8,"△")</f>
        <v>0</v>
      </c>
      <c r="AG8" s="785">
        <f>COUNTIF(B8:AC8,"●")</f>
        <v>1</v>
      </c>
      <c r="AH8" s="804">
        <f>IF(AJ9=0,"",RANK(AJ9,AJ5:AJ16,0))</f>
        <v>2</v>
      </c>
      <c r="AI8" s="807" t="str">
        <f>I4</f>
        <v>丹波・瑞穂</v>
      </c>
      <c r="AJ8" s="307"/>
      <c r="AK8" s="319">
        <v>3</v>
      </c>
      <c r="AL8" s="322" t="str">
        <f>IF(AI17=12,VLOOKUP(AK8,$AH$5:$AI$16,2,FALSE),"")</f>
        <v>フリーデン</v>
      </c>
      <c r="AM8" s="322">
        <f>IF(AL8="","",VLOOKUP(AL8,参加チーム!$C$6:$G$35,3,FALSE))</f>
        <v>3</v>
      </c>
      <c r="AN8" s="311" t="str">
        <f>IF(AM8="","",VLOOKUP(AM8,参加チーム!$A$7:$D$34,2,FALSE))</f>
        <v>フリーデン
ホッケースポーツ少年団</v>
      </c>
    </row>
    <row r="9" spans="1:45" ht="28.5" customHeight="1" x14ac:dyDescent="0.2">
      <c r="A9" s="766"/>
      <c r="B9" s="791">
        <f>N6</f>
        <v>3</v>
      </c>
      <c r="C9" s="792"/>
      <c r="D9" s="323">
        <f>IF(M6="","",M6)</f>
        <v>2</v>
      </c>
      <c r="E9" s="324" t="s">
        <v>1</v>
      </c>
      <c r="F9" s="325">
        <f>IF(K6="","",K6)</f>
        <v>1</v>
      </c>
      <c r="G9" s="795">
        <f>I6</f>
        <v>1</v>
      </c>
      <c r="H9" s="796"/>
      <c r="I9" s="728"/>
      <c r="J9" s="729"/>
      <c r="K9" s="729"/>
      <c r="L9" s="729"/>
      <c r="M9" s="729"/>
      <c r="N9" s="729"/>
      <c r="O9" s="730"/>
      <c r="P9" s="775">
        <f>IF(AND(R9="",R10="")," ",SUM(R9:R10))</f>
        <v>0</v>
      </c>
      <c r="Q9" s="776"/>
      <c r="R9" s="315">
        <f>IF(P8="","",VLOOKUP(P8,日程!$AJ$6:$AT$143,2,FALSE))</f>
        <v>0</v>
      </c>
      <c r="S9" s="313" t="s">
        <v>1</v>
      </c>
      <c r="T9" s="315">
        <f>IF(P8="","",VLOOKUP(P8,日程!$AJ$6:$AT$143,3,FALSE))</f>
        <v>0</v>
      </c>
      <c r="U9" s="775">
        <f>IF(AND(T9="",T10="")," ",SUM(T9:T10))</f>
        <v>1</v>
      </c>
      <c r="V9" s="776"/>
      <c r="W9" s="775">
        <f>IF(AND(Y9="",Y10="")," ",SUM(Y9:Y10))</f>
        <v>8</v>
      </c>
      <c r="X9" s="776"/>
      <c r="Y9" s="315">
        <f>IF(W8="","",VLOOKUP(W8,日程!$AJ$6:$AT$143,2,FALSE))</f>
        <v>4</v>
      </c>
      <c r="Z9" s="313" t="s">
        <v>1</v>
      </c>
      <c r="AA9" s="315">
        <f>IF(W8="","",VLOOKUP(W8,日程!$AJ$6:$AT$143,3,FALSE))</f>
        <v>0</v>
      </c>
      <c r="AB9" s="775">
        <f>IF(AND(AA9="",AA10="")," ",SUM(AA9:AA10))</f>
        <v>1</v>
      </c>
      <c r="AC9" s="776"/>
      <c r="AD9" s="780"/>
      <c r="AE9" s="783"/>
      <c r="AF9" s="786"/>
      <c r="AG9" s="786"/>
      <c r="AH9" s="805"/>
      <c r="AI9" s="807"/>
      <c r="AJ9" s="307">
        <f>AD8*10000+1</f>
        <v>60001</v>
      </c>
      <c r="AK9" s="319">
        <v>4</v>
      </c>
      <c r="AL9" s="326" t="str">
        <f>IF(AI17=12,VLOOKUP(AK9,$AH$5:$AI$16,2,FALSE),"")</f>
        <v>彦根</v>
      </c>
      <c r="AM9" s="322">
        <f>IF(AL9="","",VLOOKUP(AL9,参加チーム!$C$6:$G$35,3,FALSE))</f>
        <v>12</v>
      </c>
      <c r="AN9" s="311" t="str">
        <f>IF(AM9="","",VLOOKUP(AM9,参加チーム!$A$7:$D$34,2,FALSE))</f>
        <v>彦根ワイルドキッズ若葉
スポーツ少年団</v>
      </c>
    </row>
    <row r="10" spans="1:45" ht="28.5" customHeight="1" x14ac:dyDescent="0.2">
      <c r="A10" s="316" t="str">
        <f>IF(A8="","",VLOOKUP(A8,参加チーム!$B$7:$D$34,3,FALSE))</f>
        <v>京都府</v>
      </c>
      <c r="B10" s="793"/>
      <c r="C10" s="794"/>
      <c r="D10" s="327">
        <f>IF(M7="","",M7)</f>
        <v>1</v>
      </c>
      <c r="E10" s="328" t="s">
        <v>1</v>
      </c>
      <c r="F10" s="329">
        <f>IF(K7="","",K7)</f>
        <v>0</v>
      </c>
      <c r="G10" s="797"/>
      <c r="H10" s="798"/>
      <c r="I10" s="731"/>
      <c r="J10" s="732"/>
      <c r="K10" s="732"/>
      <c r="L10" s="732"/>
      <c r="M10" s="732"/>
      <c r="N10" s="732"/>
      <c r="O10" s="733"/>
      <c r="P10" s="777"/>
      <c r="Q10" s="778"/>
      <c r="R10" s="330">
        <f>IF(P8="","",VLOOKUP(P8,日程!$AJ$6:$AT$143,4,FALSE))</f>
        <v>0</v>
      </c>
      <c r="S10" s="317" t="s">
        <v>1</v>
      </c>
      <c r="T10" s="315">
        <f>IF(P8="","",VLOOKUP(P8,日程!$AJ$6:$AT$143,5,FALSE))</f>
        <v>1</v>
      </c>
      <c r="U10" s="777"/>
      <c r="V10" s="778"/>
      <c r="W10" s="777"/>
      <c r="X10" s="778"/>
      <c r="Y10" s="330">
        <f>IF(W8="","",VLOOKUP(W8,日程!$AJ$6:$AT$143,4,FALSE))</f>
        <v>4</v>
      </c>
      <c r="Z10" s="317" t="s">
        <v>1</v>
      </c>
      <c r="AA10" s="318">
        <f>IF(W8="","",VLOOKUP(W8,日程!$AJ$6:$AT$143,5,FALSE))</f>
        <v>1</v>
      </c>
      <c r="AB10" s="777"/>
      <c r="AC10" s="778"/>
      <c r="AD10" s="781"/>
      <c r="AE10" s="784"/>
      <c r="AF10" s="787"/>
      <c r="AG10" s="787"/>
      <c r="AH10" s="806"/>
      <c r="AI10" s="807"/>
      <c r="AJ10" s="307"/>
      <c r="AK10" s="331"/>
      <c r="AL10" s="331"/>
      <c r="AM10" s="322"/>
    </row>
    <row r="11" spans="1:45" ht="28.5" customHeight="1" x14ac:dyDescent="0.2">
      <c r="A11" s="765" t="str">
        <f>参加チーム!B15</f>
        <v>朝日
ホッケースポーツ少年団</v>
      </c>
      <c r="B11" s="788" t="str">
        <f>P5</f>
        <v>Ａ⑤</v>
      </c>
      <c r="C11" s="789"/>
      <c r="D11" s="768" t="str">
        <f>IF(B12=" "," ",IF(B12&gt;G12,"○",IF(B12&lt;G12,"●",IF(B12=G12,"△"))))</f>
        <v>○</v>
      </c>
      <c r="E11" s="768"/>
      <c r="F11" s="768"/>
      <c r="G11" s="320"/>
      <c r="H11" s="321"/>
      <c r="I11" s="767" t="str">
        <f>P8</f>
        <v>Ａ③</v>
      </c>
      <c r="J11" s="768"/>
      <c r="K11" s="768" t="str">
        <f>IF(I12=" "," ",IF(I12&gt;N12,"○",IF(I12&lt;N12,"●",IF(I12=N12,"△"))))</f>
        <v>○</v>
      </c>
      <c r="L11" s="768"/>
      <c r="M11" s="768"/>
      <c r="N11" s="305"/>
      <c r="O11" s="306"/>
      <c r="P11" s="725"/>
      <c r="Q11" s="726"/>
      <c r="R11" s="726"/>
      <c r="S11" s="726"/>
      <c r="T11" s="726"/>
      <c r="U11" s="726"/>
      <c r="V11" s="727"/>
      <c r="W11" s="767" t="s">
        <v>59</v>
      </c>
      <c r="X11" s="768"/>
      <c r="Y11" s="768" t="str">
        <f>IF(W12=" "," ",IF(W12&gt;AB12,"○",IF(W12&lt;AB12,"●",IF(W12=AB12,"△"))))</f>
        <v>○</v>
      </c>
      <c r="Z11" s="768"/>
      <c r="AA11" s="790"/>
      <c r="AB11" s="305"/>
      <c r="AC11" s="306"/>
      <c r="AD11" s="779">
        <f>AE11*3+AF11*1+AG11*0</f>
        <v>9</v>
      </c>
      <c r="AE11" s="782">
        <f t="shared" ref="AE11" si="0">COUNTIF(B11:AC11,"○")</f>
        <v>3</v>
      </c>
      <c r="AF11" s="785">
        <f t="shared" ref="AF11" si="1">COUNTIF(B11:AC11,"△")</f>
        <v>0</v>
      </c>
      <c r="AG11" s="785">
        <f t="shared" ref="AG11" si="2">COUNTIF(B11:AC11,"●")</f>
        <v>0</v>
      </c>
      <c r="AH11" s="804">
        <f>IF(AJ12=0,"",RANK(AJ12,AJ5:AJ16,0))</f>
        <v>1</v>
      </c>
      <c r="AI11" s="807" t="str">
        <f>P4</f>
        <v>朝日</v>
      </c>
      <c r="AJ11" s="307"/>
      <c r="AK11" s="319"/>
      <c r="AL11" s="319"/>
      <c r="AM11" s="322"/>
    </row>
    <row r="12" spans="1:45" ht="28.5" customHeight="1" x14ac:dyDescent="0.2">
      <c r="A12" s="766"/>
      <c r="B12" s="791">
        <f>U6</f>
        <v>2</v>
      </c>
      <c r="C12" s="792"/>
      <c r="D12" s="332">
        <f>IF(T6="","",T6)</f>
        <v>1</v>
      </c>
      <c r="E12" s="333" t="s">
        <v>1</v>
      </c>
      <c r="F12" s="334">
        <f>IF(R6="","",R6)</f>
        <v>0</v>
      </c>
      <c r="G12" s="792">
        <f>P6</f>
        <v>1</v>
      </c>
      <c r="H12" s="799"/>
      <c r="I12" s="775">
        <f>U9</f>
        <v>1</v>
      </c>
      <c r="J12" s="801"/>
      <c r="K12" s="312">
        <f>IF(T9="","",T9)</f>
        <v>0</v>
      </c>
      <c r="L12" s="315" t="s">
        <v>1</v>
      </c>
      <c r="M12" s="314">
        <f>IF(R9="","",R9)</f>
        <v>0</v>
      </c>
      <c r="N12" s="801">
        <f>P9</f>
        <v>0</v>
      </c>
      <c r="O12" s="776"/>
      <c r="P12" s="728"/>
      <c r="Q12" s="729"/>
      <c r="R12" s="729"/>
      <c r="S12" s="729"/>
      <c r="T12" s="729"/>
      <c r="U12" s="729"/>
      <c r="V12" s="730"/>
      <c r="W12" s="775">
        <f>IF(AND(Y12="",Y13="")," ",SUM(Y12:Y13))</f>
        <v>3</v>
      </c>
      <c r="X12" s="776"/>
      <c r="Y12" s="315">
        <f>IF(W11="","",VLOOKUP(W11,日程!$AJ$6:$AT$143,2,FALSE))</f>
        <v>2</v>
      </c>
      <c r="Z12" s="313" t="s">
        <v>1</v>
      </c>
      <c r="AA12" s="315">
        <f>IF(W11="","",VLOOKUP(W11,日程!$AJ$6:$AT$143,3,FALSE))</f>
        <v>0</v>
      </c>
      <c r="AB12" s="775">
        <f>IF(AND(AA12="",AA13="")," ",SUM(AA12:AA13))</f>
        <v>0</v>
      </c>
      <c r="AC12" s="776"/>
      <c r="AD12" s="780"/>
      <c r="AE12" s="783"/>
      <c r="AF12" s="786"/>
      <c r="AG12" s="786"/>
      <c r="AH12" s="805"/>
      <c r="AI12" s="807"/>
      <c r="AJ12" s="307">
        <f>AD11*10000+1</f>
        <v>90001</v>
      </c>
      <c r="AK12" s="319"/>
      <c r="AL12" s="319"/>
      <c r="AM12" s="322"/>
    </row>
    <row r="13" spans="1:45" ht="28.5" customHeight="1" x14ac:dyDescent="0.2">
      <c r="A13" s="316" t="str">
        <f>IF(A11="","",VLOOKUP(A11,参加チーム!$B$7:$D$34,3,FALSE))</f>
        <v>福井県</v>
      </c>
      <c r="B13" s="793"/>
      <c r="C13" s="794"/>
      <c r="D13" s="335">
        <f>IF(T7="","",T7)</f>
        <v>1</v>
      </c>
      <c r="E13" s="336" t="s">
        <v>1</v>
      </c>
      <c r="F13" s="337">
        <f>IF(R7="","",R7)</f>
        <v>1</v>
      </c>
      <c r="G13" s="794"/>
      <c r="H13" s="800"/>
      <c r="I13" s="777"/>
      <c r="J13" s="802"/>
      <c r="K13" s="330">
        <f>IF(T10="","",T10)</f>
        <v>1</v>
      </c>
      <c r="L13" s="317" t="s">
        <v>1</v>
      </c>
      <c r="M13" s="318">
        <f>IF(R10="","",R10)</f>
        <v>0</v>
      </c>
      <c r="N13" s="802"/>
      <c r="O13" s="778"/>
      <c r="P13" s="731"/>
      <c r="Q13" s="732"/>
      <c r="R13" s="732"/>
      <c r="S13" s="732"/>
      <c r="T13" s="732"/>
      <c r="U13" s="732"/>
      <c r="V13" s="733"/>
      <c r="W13" s="777"/>
      <c r="X13" s="778"/>
      <c r="Y13" s="330">
        <f>IF(W11="","",VLOOKUP(W11,日程!$AJ$6:$AT$143,4,FALSE))</f>
        <v>1</v>
      </c>
      <c r="Z13" s="317" t="s">
        <v>1</v>
      </c>
      <c r="AA13" s="315">
        <f>IF(W11="","",VLOOKUP(W11,日程!$AJ$6:$AT$143,5,FALSE))</f>
        <v>0</v>
      </c>
      <c r="AB13" s="777"/>
      <c r="AC13" s="778"/>
      <c r="AD13" s="781"/>
      <c r="AE13" s="784"/>
      <c r="AF13" s="787"/>
      <c r="AG13" s="787"/>
      <c r="AH13" s="806"/>
      <c r="AI13" s="807"/>
      <c r="AJ13" s="307"/>
      <c r="AK13" s="319"/>
      <c r="AL13" s="319"/>
      <c r="AM13" s="322"/>
    </row>
    <row r="14" spans="1:45" ht="28.5" customHeight="1" x14ac:dyDescent="0.2">
      <c r="A14" s="765" t="str">
        <f>参加チーム!B18</f>
        <v>彦根ワイルドキッズ若葉
スポーツ少年団</v>
      </c>
      <c r="B14" s="788" t="str">
        <f>W5</f>
        <v>Ａ④</v>
      </c>
      <c r="C14" s="789"/>
      <c r="D14" s="768" t="str">
        <f>IF(B15=" "," ",IF(B15&gt;G15,"○",IF(B15&lt;G15,"●",IF(B15=G15,"△"))))</f>
        <v>●</v>
      </c>
      <c r="E14" s="768"/>
      <c r="F14" s="768"/>
      <c r="G14" s="320"/>
      <c r="H14" s="321"/>
      <c r="I14" s="767" t="str">
        <f>W8</f>
        <v>Ａ⑥</v>
      </c>
      <c r="J14" s="768"/>
      <c r="K14" s="768" t="str">
        <f>IF(I15=" "," ",IF(I15&gt;N15,"○",IF(I15&lt;N15,"●",IF(I15=N15,"△"))))</f>
        <v>●</v>
      </c>
      <c r="L14" s="768"/>
      <c r="M14" s="768"/>
      <c r="N14" s="305"/>
      <c r="O14" s="306"/>
      <c r="P14" s="767" t="str">
        <f>W11</f>
        <v>Ａ②</v>
      </c>
      <c r="Q14" s="768"/>
      <c r="R14" s="768" t="str">
        <f>IF(P15=" "," ",IF(P15&gt;U15,"○",IF(P15&lt;U15,"●",IF(P15=U15,"△"))))</f>
        <v>●</v>
      </c>
      <c r="S14" s="768"/>
      <c r="T14" s="768"/>
      <c r="U14" s="305"/>
      <c r="V14" s="306"/>
      <c r="W14" s="725"/>
      <c r="X14" s="726"/>
      <c r="Y14" s="726"/>
      <c r="Z14" s="726"/>
      <c r="AA14" s="726"/>
      <c r="AB14" s="726"/>
      <c r="AC14" s="727"/>
      <c r="AD14" s="779">
        <f>AE14*3+AF14*1+AG14*0</f>
        <v>0</v>
      </c>
      <c r="AE14" s="782">
        <f>COUNTIF(B14:AC14,"○")</f>
        <v>0</v>
      </c>
      <c r="AF14" s="785">
        <f t="shared" ref="AF14" si="3">COUNTIF(B14:AC14,"△")</f>
        <v>0</v>
      </c>
      <c r="AG14" s="785">
        <f t="shared" ref="AG14" si="4">COUNTIF(B14:AC14,"●")</f>
        <v>3</v>
      </c>
      <c r="AH14" s="804">
        <f>IF(AJ15=0,"",RANK(AJ15,AJ5:AJ16,0))</f>
        <v>4</v>
      </c>
      <c r="AI14" s="807" t="str">
        <f>W4</f>
        <v>彦根</v>
      </c>
      <c r="AJ14" s="307"/>
      <c r="AK14" s="319"/>
      <c r="AL14" s="319"/>
      <c r="AM14" s="322"/>
    </row>
    <row r="15" spans="1:45" ht="28.5" customHeight="1" x14ac:dyDescent="0.2">
      <c r="A15" s="766"/>
      <c r="B15" s="791">
        <f>AB6</f>
        <v>0</v>
      </c>
      <c r="C15" s="792"/>
      <c r="D15" s="332">
        <f>IF(AA6="","",AA6)</f>
        <v>0</v>
      </c>
      <c r="E15" s="333" t="s">
        <v>1</v>
      </c>
      <c r="F15" s="334">
        <f>IF(Y6="","",Y6)</f>
        <v>2</v>
      </c>
      <c r="G15" s="792">
        <f>W6</f>
        <v>3</v>
      </c>
      <c r="H15" s="799"/>
      <c r="I15" s="775">
        <f>AB9</f>
        <v>1</v>
      </c>
      <c r="J15" s="801"/>
      <c r="K15" s="312">
        <f>IF(AA9="","",AA9)</f>
        <v>0</v>
      </c>
      <c r="L15" s="315" t="s">
        <v>1</v>
      </c>
      <c r="M15" s="314">
        <f>IF(Y9="","",Y9)</f>
        <v>4</v>
      </c>
      <c r="N15" s="801">
        <f>W9</f>
        <v>8</v>
      </c>
      <c r="O15" s="776"/>
      <c r="P15" s="775">
        <f>AB12</f>
        <v>0</v>
      </c>
      <c r="Q15" s="801"/>
      <c r="R15" s="312">
        <f>IF(AA12="","",AA12)+AA12</f>
        <v>0</v>
      </c>
      <c r="S15" s="315" t="s">
        <v>1</v>
      </c>
      <c r="T15" s="314">
        <f>IF(Y12="","",Y12)</f>
        <v>2</v>
      </c>
      <c r="U15" s="801">
        <f>W12</f>
        <v>3</v>
      </c>
      <c r="V15" s="776"/>
      <c r="W15" s="728"/>
      <c r="X15" s="729"/>
      <c r="Y15" s="729"/>
      <c r="Z15" s="729"/>
      <c r="AA15" s="729"/>
      <c r="AB15" s="729"/>
      <c r="AC15" s="730"/>
      <c r="AD15" s="780"/>
      <c r="AE15" s="783"/>
      <c r="AF15" s="786"/>
      <c r="AG15" s="786"/>
      <c r="AH15" s="805"/>
      <c r="AI15" s="807"/>
      <c r="AJ15" s="307">
        <f>AD14*10000+1</f>
        <v>1</v>
      </c>
      <c r="AK15" s="319"/>
      <c r="AL15" s="319"/>
      <c r="AM15" s="322"/>
    </row>
    <row r="16" spans="1:45" ht="28.5" customHeight="1" x14ac:dyDescent="0.2">
      <c r="A16" s="316" t="str">
        <f>IF(A14="","",VLOOKUP(A14,参加チーム!$B$7:$D$34,3,FALSE))</f>
        <v>滋賀県</v>
      </c>
      <c r="B16" s="793"/>
      <c r="C16" s="794"/>
      <c r="D16" s="335">
        <f>IF(AA7="","",AA7)</f>
        <v>0</v>
      </c>
      <c r="E16" s="336" t="s">
        <v>1</v>
      </c>
      <c r="F16" s="337">
        <f>IF(Y7="","",Y7)</f>
        <v>1</v>
      </c>
      <c r="G16" s="794"/>
      <c r="H16" s="800"/>
      <c r="I16" s="777"/>
      <c r="J16" s="802"/>
      <c r="K16" s="330">
        <f>IF(AA10="","",AA10)</f>
        <v>1</v>
      </c>
      <c r="L16" s="317" t="s">
        <v>1</v>
      </c>
      <c r="M16" s="318">
        <f>IF(Y10="","",Y10)</f>
        <v>4</v>
      </c>
      <c r="N16" s="802"/>
      <c r="O16" s="778"/>
      <c r="P16" s="777"/>
      <c r="Q16" s="802"/>
      <c r="R16" s="330">
        <f>IF(AA13="","",AA13)</f>
        <v>0</v>
      </c>
      <c r="S16" s="317" t="s">
        <v>1</v>
      </c>
      <c r="T16" s="318">
        <f>IF(Y13="","",Y13)</f>
        <v>1</v>
      </c>
      <c r="U16" s="802"/>
      <c r="V16" s="778"/>
      <c r="W16" s="731"/>
      <c r="X16" s="732"/>
      <c r="Y16" s="732"/>
      <c r="Z16" s="732"/>
      <c r="AA16" s="732"/>
      <c r="AB16" s="732"/>
      <c r="AC16" s="733"/>
      <c r="AD16" s="781"/>
      <c r="AE16" s="784"/>
      <c r="AF16" s="787"/>
      <c r="AG16" s="787"/>
      <c r="AH16" s="806"/>
      <c r="AI16" s="807"/>
      <c r="AJ16" s="307"/>
      <c r="AK16" s="319"/>
      <c r="AL16" s="319"/>
      <c r="AM16" s="322"/>
    </row>
    <row r="17" spans="1:43" ht="28.5" customHeight="1" x14ac:dyDescent="0.2">
      <c r="A17" s="338"/>
      <c r="B17" s="339"/>
      <c r="C17" s="339"/>
      <c r="D17" s="315"/>
      <c r="E17" s="315"/>
      <c r="F17" s="315"/>
      <c r="G17" s="339"/>
      <c r="H17" s="339"/>
      <c r="I17" s="339"/>
      <c r="J17" s="339"/>
      <c r="K17" s="315"/>
      <c r="L17" s="315"/>
      <c r="M17" s="315"/>
      <c r="N17" s="339"/>
      <c r="O17" s="339"/>
      <c r="P17" s="339"/>
      <c r="Q17" s="339"/>
      <c r="R17" s="315"/>
      <c r="S17" s="315"/>
      <c r="T17" s="315"/>
      <c r="U17" s="339"/>
      <c r="V17" s="339"/>
      <c r="W17" s="339"/>
      <c r="X17" s="339"/>
      <c r="Y17" s="315"/>
      <c r="Z17" s="315"/>
      <c r="AA17" s="315"/>
      <c r="AB17" s="339"/>
      <c r="AC17" s="339"/>
      <c r="AD17" s="340"/>
      <c r="AE17" s="340"/>
      <c r="AF17" s="340"/>
      <c r="AG17" s="340"/>
      <c r="AH17" s="341"/>
      <c r="AI17" s="342">
        <f>SUM($AE$5:$AG$16)</f>
        <v>12</v>
      </c>
      <c r="AJ17" s="301"/>
      <c r="AK17" s="301"/>
      <c r="AL17" s="310"/>
      <c r="AM17" s="322"/>
    </row>
    <row r="18" spans="1:43" ht="28.5" customHeight="1" thickBot="1" x14ac:dyDescent="0.25">
      <c r="A18" s="338"/>
      <c r="B18" s="339"/>
      <c r="C18" s="339"/>
      <c r="D18" s="315"/>
      <c r="E18" s="315"/>
      <c r="F18" s="315"/>
      <c r="G18" s="339"/>
      <c r="H18" s="339"/>
      <c r="I18" s="339"/>
      <c r="J18" s="339"/>
      <c r="K18" s="315"/>
      <c r="L18" s="315"/>
      <c r="M18" s="315"/>
      <c r="N18" s="339"/>
      <c r="O18" s="339"/>
      <c r="P18" s="339"/>
      <c r="Q18" s="339"/>
      <c r="R18" s="315"/>
      <c r="S18" s="315"/>
      <c r="T18" s="315"/>
      <c r="U18" s="339"/>
      <c r="V18" s="339"/>
      <c r="W18" s="339"/>
      <c r="X18" s="339"/>
      <c r="Y18" s="315"/>
      <c r="Z18" s="315"/>
      <c r="AA18" s="315"/>
      <c r="AB18" s="339"/>
      <c r="AC18" s="339"/>
      <c r="AD18" s="340"/>
      <c r="AE18" s="340"/>
      <c r="AF18" s="340"/>
      <c r="AG18" s="340"/>
      <c r="AH18" s="341"/>
      <c r="AI18" s="342"/>
      <c r="AJ18" s="301"/>
      <c r="AK18" s="301"/>
      <c r="AL18" s="310"/>
      <c r="AM18" s="322"/>
    </row>
    <row r="19" spans="1:43" ht="53.25" customHeight="1" x14ac:dyDescent="0.2">
      <c r="A19" s="296" t="s">
        <v>188</v>
      </c>
      <c r="B19" s="762" t="str">
        <f>IF(A20="","",VLOOKUP(A20,参加チーム!$B$7:$D$34,2,FALSE))</f>
        <v>Echizen</v>
      </c>
      <c r="C19" s="763"/>
      <c r="D19" s="763"/>
      <c r="E19" s="763"/>
      <c r="F19" s="763"/>
      <c r="G19" s="763"/>
      <c r="H19" s="764"/>
      <c r="I19" s="762" t="str">
        <f>IF(A23="","",VLOOKUP(A23,参加チーム!$B$7:$D$34,2,FALSE))</f>
        <v>ＫＵＧＡ</v>
      </c>
      <c r="J19" s="763"/>
      <c r="K19" s="763"/>
      <c r="L19" s="763"/>
      <c r="M19" s="763"/>
      <c r="N19" s="763"/>
      <c r="O19" s="764"/>
      <c r="P19" s="762" t="str">
        <f>IF(A26="","",VLOOKUP(A26,参加チーム!$B$7:$D$34,2,FALSE))</f>
        <v>広島</v>
      </c>
      <c r="Q19" s="763"/>
      <c r="R19" s="763"/>
      <c r="S19" s="763"/>
      <c r="T19" s="763"/>
      <c r="U19" s="763"/>
      <c r="V19" s="764"/>
      <c r="W19" s="762" t="str">
        <f>IF(A29="","",VLOOKUP(A29,参加チーム!$B$7:$D$34,2,FALSE))</f>
        <v>日光</v>
      </c>
      <c r="X19" s="763"/>
      <c r="Y19" s="763"/>
      <c r="Z19" s="763"/>
      <c r="AA19" s="763"/>
      <c r="AB19" s="763"/>
      <c r="AC19" s="764"/>
      <c r="AD19" s="297" t="s">
        <v>84</v>
      </c>
      <c r="AE19" s="298" t="s">
        <v>85</v>
      </c>
      <c r="AF19" s="298" t="s">
        <v>86</v>
      </c>
      <c r="AG19" s="298" t="s">
        <v>87</v>
      </c>
      <c r="AH19" s="299" t="s">
        <v>88</v>
      </c>
      <c r="AI19" s="300"/>
      <c r="AJ19" s="301"/>
      <c r="AK19" s="302"/>
      <c r="AL19" s="303"/>
      <c r="AM19" s="610"/>
      <c r="AN19" s="304"/>
    </row>
    <row r="20" spans="1:43" ht="28.5" customHeight="1" x14ac:dyDescent="0.2">
      <c r="A20" s="765" t="str">
        <f>参加チーム!B16</f>
        <v>Echizen　HOMES²
スポーツ少年団</v>
      </c>
      <c r="B20" s="725"/>
      <c r="C20" s="726"/>
      <c r="D20" s="726"/>
      <c r="E20" s="726"/>
      <c r="F20" s="726"/>
      <c r="G20" s="726"/>
      <c r="H20" s="727"/>
      <c r="I20" s="767" t="s">
        <v>63</v>
      </c>
      <c r="J20" s="768"/>
      <c r="K20" s="768" t="str">
        <f>IF(I21=" "," ",IF(I21&gt;N21,"○",IF(I21&lt;N21,"●",IF(I21=N21,"△"))))</f>
        <v>●</v>
      </c>
      <c r="L20" s="768"/>
      <c r="M20" s="768"/>
      <c r="N20" s="305"/>
      <c r="O20" s="306"/>
      <c r="P20" s="767" t="s">
        <v>257</v>
      </c>
      <c r="Q20" s="768"/>
      <c r="R20" s="768" t="str">
        <f>IF(P21=" "," ",IF(P21&gt;U21,"○",IF(P21&lt;U21,"●",IF(P21=U21,"△"))))</f>
        <v>●</v>
      </c>
      <c r="S20" s="768"/>
      <c r="T20" s="768"/>
      <c r="U20" s="305"/>
      <c r="V20" s="306"/>
      <c r="W20" s="767" t="s">
        <v>322</v>
      </c>
      <c r="X20" s="768"/>
      <c r="Y20" s="768" t="str">
        <f>IF(W21=" "," ",IF(W21&gt;AB21,"○",IF(W21&lt;AB21,"●",IF(W21=AB21,"△"))))</f>
        <v>●</v>
      </c>
      <c r="Z20" s="768"/>
      <c r="AA20" s="768"/>
      <c r="AB20" s="305"/>
      <c r="AC20" s="306"/>
      <c r="AD20" s="779">
        <f>AE20*3+AF20*1+AG20*0</f>
        <v>0</v>
      </c>
      <c r="AE20" s="782">
        <f>COUNTIF(B20:AC20,"○")</f>
        <v>0</v>
      </c>
      <c r="AF20" s="785">
        <f>COUNTIF(B20:AC20,"△")</f>
        <v>0</v>
      </c>
      <c r="AG20" s="785">
        <f>COUNTIF(B20:AC20,"●")</f>
        <v>3</v>
      </c>
      <c r="AH20" s="804">
        <f>IF(AJ21=0,"",RANK(AJ21,AJ20:AJ31,0))</f>
        <v>4</v>
      </c>
      <c r="AI20" s="807" t="str">
        <f>B19</f>
        <v>Echizen</v>
      </c>
      <c r="AJ20" s="307"/>
      <c r="AK20" s="308" t="s">
        <v>465</v>
      </c>
      <c r="AL20" s="309" t="s">
        <v>130</v>
      </c>
      <c r="AM20" s="322"/>
    </row>
    <row r="21" spans="1:43" ht="28.5" customHeight="1" x14ac:dyDescent="0.2">
      <c r="A21" s="766"/>
      <c r="B21" s="728"/>
      <c r="C21" s="729"/>
      <c r="D21" s="729"/>
      <c r="E21" s="729"/>
      <c r="F21" s="729"/>
      <c r="G21" s="729"/>
      <c r="H21" s="730"/>
      <c r="I21" s="769">
        <f>IF(AND(K21="",K22="")," ",SUM(K21:K22))</f>
        <v>0</v>
      </c>
      <c r="J21" s="770"/>
      <c r="K21" s="312">
        <f>IF(I20="","",VLOOKUP(I20,日程!$AJ$6:$AT$143,2,FALSE))</f>
        <v>0</v>
      </c>
      <c r="L21" s="313" t="s">
        <v>1</v>
      </c>
      <c r="M21" s="314">
        <f>IF(I20="","",VLOOKUP(I20,日程!$AJ$6:$AT$143,3,FALSE))</f>
        <v>4</v>
      </c>
      <c r="N21" s="770">
        <f>IF(AND(M21="",M22="")," ",SUM(M21:M22))</f>
        <v>5</v>
      </c>
      <c r="O21" s="773"/>
      <c r="P21" s="775">
        <f>IF(AND(R21="",R22="")," ",SUM(R21:R22))</f>
        <v>0</v>
      </c>
      <c r="Q21" s="776"/>
      <c r="R21" s="312">
        <f>IF(P20="","",VLOOKUP(P20,日程!$AJ$6:$AT$143,2,FALSE))</f>
        <v>0</v>
      </c>
      <c r="S21" s="313" t="s">
        <v>1</v>
      </c>
      <c r="T21" s="315">
        <f>IF(P20="","",VLOOKUP(P20,日程!$AJ$6:$AT$143,3,FALSE))</f>
        <v>3</v>
      </c>
      <c r="U21" s="775">
        <f>IF(AND(T21="",T22="")," ",SUM(T21:T22))</f>
        <v>5</v>
      </c>
      <c r="V21" s="776"/>
      <c r="W21" s="775">
        <f>IF(AND(Y21="",Y22="")," ",SUM(Y21:Y22))</f>
        <v>1</v>
      </c>
      <c r="X21" s="776"/>
      <c r="Y21" s="312">
        <f>IF(W20="","",VLOOKUP(W20,日程!$AJ$6:$AT$143,2,FALSE))</f>
        <v>1</v>
      </c>
      <c r="Z21" s="313" t="s">
        <v>1</v>
      </c>
      <c r="AA21" s="315">
        <f>IF(W20="","",VLOOKUP(W20,日程!$AJ$6:$AT$143,3,FALSE))</f>
        <v>3</v>
      </c>
      <c r="AB21" s="775">
        <f>IF(AND(AA21="",AA22="")," ",SUM(AA21:AA22))</f>
        <v>7</v>
      </c>
      <c r="AC21" s="776"/>
      <c r="AD21" s="780"/>
      <c r="AE21" s="783"/>
      <c r="AF21" s="786"/>
      <c r="AG21" s="786"/>
      <c r="AH21" s="805"/>
      <c r="AI21" s="807"/>
      <c r="AJ21" s="307">
        <f>AD20*10000+1</f>
        <v>1</v>
      </c>
      <c r="AK21" s="307">
        <v>1</v>
      </c>
      <c r="AL21" s="310" t="str">
        <f>IF(AI32=12,VLOOKUP(AK21,$AH$20:$AI$31,2,FALSE),"")</f>
        <v>日光</v>
      </c>
      <c r="AM21" s="322">
        <f>IF(AL21="","",VLOOKUP(AL21,参加チーム!$C$6:$G$35,3,FALSE))</f>
        <v>2</v>
      </c>
      <c r="AQ21" s="81"/>
    </row>
    <row r="22" spans="1:43" ht="28.5" customHeight="1" x14ac:dyDescent="0.2">
      <c r="A22" s="343" t="str">
        <f>IF(A20="","",VLOOKUP(A20,参加チーム!$B$7:$D$34,3,FALSE))</f>
        <v>福井県</v>
      </c>
      <c r="B22" s="731"/>
      <c r="C22" s="732"/>
      <c r="D22" s="732"/>
      <c r="E22" s="732"/>
      <c r="F22" s="732"/>
      <c r="G22" s="732"/>
      <c r="H22" s="733"/>
      <c r="I22" s="771"/>
      <c r="J22" s="772"/>
      <c r="K22" s="312">
        <f>IF(I20="","",VLOOKUP(I20,日程!$AJ$6:$AT$143,4,FALSE))</f>
        <v>0</v>
      </c>
      <c r="L22" s="317" t="s">
        <v>1</v>
      </c>
      <c r="M22" s="318">
        <f>IF(I20="","",VLOOKUP(I20,日程!$AJ$6:$AT$143,5,FALSE))</f>
        <v>1</v>
      </c>
      <c r="N22" s="772"/>
      <c r="O22" s="774"/>
      <c r="P22" s="777"/>
      <c r="Q22" s="778"/>
      <c r="R22" s="312">
        <f>IF(P20="","",VLOOKUP(P20,日程!$AJ$6:$AT$143,4,FALSE))</f>
        <v>0</v>
      </c>
      <c r="S22" s="317" t="s">
        <v>1</v>
      </c>
      <c r="T22" s="317">
        <f>IF(P20="","",VLOOKUP(P20,日程!$AJ$6:$AT$143,5,FALSE))</f>
        <v>2</v>
      </c>
      <c r="U22" s="777"/>
      <c r="V22" s="778"/>
      <c r="W22" s="777"/>
      <c r="X22" s="778"/>
      <c r="Y22" s="312">
        <f>IF(W20="","",VLOOKUP(W20,日程!$AJ$6:$AT$143,4,FALSE))</f>
        <v>0</v>
      </c>
      <c r="Z22" s="317" t="s">
        <v>1</v>
      </c>
      <c r="AA22" s="317">
        <f>IF(W20="","",VLOOKUP(W20,日程!$AJ$6:$AT$143,5,FALSE))</f>
        <v>4</v>
      </c>
      <c r="AB22" s="777"/>
      <c r="AC22" s="778"/>
      <c r="AD22" s="781"/>
      <c r="AE22" s="784"/>
      <c r="AF22" s="787"/>
      <c r="AG22" s="787"/>
      <c r="AH22" s="806"/>
      <c r="AI22" s="807"/>
      <c r="AJ22" s="307"/>
      <c r="AK22" s="319">
        <v>2</v>
      </c>
      <c r="AL22" s="310" t="str">
        <f>IF(AI32=12,VLOOKUP(AK22,$AH$20:$AI$31,2,FALSE),"")</f>
        <v>ＫＵＧＡ</v>
      </c>
      <c r="AM22" s="322">
        <f>IF(AL22="","",VLOOKUP(AL22,参加チーム!$C$6:$G$35,3,FALSE))</f>
        <v>21</v>
      </c>
      <c r="AQ22" s="81"/>
    </row>
    <row r="23" spans="1:43" ht="28.5" customHeight="1" x14ac:dyDescent="0.2">
      <c r="A23" s="765" t="str">
        <f>参加チーム!B27</f>
        <v>ＫＵＧＡ
ホッケースポーツ少年団</v>
      </c>
      <c r="B23" s="788" t="str">
        <f>I20</f>
        <v>Ｂ①</v>
      </c>
      <c r="C23" s="789"/>
      <c r="D23" s="768" t="str">
        <f>IF(B24=" "," ",IF(B24&gt;G24,"○",IF(B24&lt;G24,"●",IF(B24=G24,"△"))))</f>
        <v>○</v>
      </c>
      <c r="E23" s="768"/>
      <c r="F23" s="768"/>
      <c r="G23" s="320"/>
      <c r="H23" s="321"/>
      <c r="I23" s="725"/>
      <c r="J23" s="726"/>
      <c r="K23" s="726"/>
      <c r="L23" s="726"/>
      <c r="M23" s="726"/>
      <c r="N23" s="726"/>
      <c r="O23" s="727"/>
      <c r="P23" s="767" t="s">
        <v>65</v>
      </c>
      <c r="Q23" s="768"/>
      <c r="R23" s="768" t="str">
        <f>IF(P24=" "," ",IF(P24&gt;U24,"○",IF(P24&lt;U24,"●",IF(P24=U24,"△"))))</f>
        <v>○</v>
      </c>
      <c r="S23" s="768"/>
      <c r="T23" s="790"/>
      <c r="U23" s="305"/>
      <c r="V23" s="306"/>
      <c r="W23" s="767" t="s">
        <v>326</v>
      </c>
      <c r="X23" s="768"/>
      <c r="Y23" s="768" t="str">
        <f>IF(W24=" "," ",IF(W24&gt;AB24,"○",IF(W24&lt;AB24,"●",IF(W24=AB24,"△"))))</f>
        <v>●</v>
      </c>
      <c r="Z23" s="768"/>
      <c r="AA23" s="790"/>
      <c r="AB23" s="305"/>
      <c r="AC23" s="306"/>
      <c r="AD23" s="779">
        <f>AE23*3+AF23*1+AG23*0</f>
        <v>6</v>
      </c>
      <c r="AE23" s="782">
        <f>COUNTIF(B23:AC23,"○")</f>
        <v>2</v>
      </c>
      <c r="AF23" s="785">
        <f>COUNTIF(B23:AC23,"△")</f>
        <v>0</v>
      </c>
      <c r="AG23" s="785">
        <f>COUNTIF(B23:AC23,"●")</f>
        <v>1</v>
      </c>
      <c r="AH23" s="804">
        <f>IF(AJ24=0,"",RANK(AJ24,AJ20:AJ31,0))</f>
        <v>2</v>
      </c>
      <c r="AI23" s="807" t="str">
        <f>I19</f>
        <v>ＫＵＧＡ</v>
      </c>
      <c r="AJ23" s="307"/>
      <c r="AK23" s="319">
        <v>3</v>
      </c>
      <c r="AL23" s="310" t="str">
        <f>IF(AI32=12,VLOOKUP(AK23,$AH$20:$AI$31,2,FALSE),"")</f>
        <v>広島</v>
      </c>
      <c r="AM23" s="322">
        <f>IF(AL23="","",VLOOKUP(AL23,参加チーム!$C$6:$G$35,3,FALSE))</f>
        <v>19</v>
      </c>
      <c r="AN23" s="311" t="str">
        <f>IF(AM23="","",VLOOKUP(AM23,参加チーム!$A$7:$D$34,2,FALSE))</f>
        <v>広島
ホッケースポーツ少年団</v>
      </c>
    </row>
    <row r="24" spans="1:43" ht="28.5" customHeight="1" x14ac:dyDescent="0.2">
      <c r="A24" s="766"/>
      <c r="B24" s="791">
        <f>N21</f>
        <v>5</v>
      </c>
      <c r="C24" s="792"/>
      <c r="D24" s="323">
        <f>IF(M21="","",M21)</f>
        <v>4</v>
      </c>
      <c r="E24" s="324" t="s">
        <v>1</v>
      </c>
      <c r="F24" s="325">
        <f>IF(K21="","",K21)</f>
        <v>0</v>
      </c>
      <c r="G24" s="795">
        <f>I21</f>
        <v>0</v>
      </c>
      <c r="H24" s="796"/>
      <c r="I24" s="728"/>
      <c r="J24" s="729"/>
      <c r="K24" s="729"/>
      <c r="L24" s="729"/>
      <c r="M24" s="729"/>
      <c r="N24" s="729"/>
      <c r="O24" s="730"/>
      <c r="P24" s="775">
        <f>IF(AND(R24="",R25="")," ",SUM(R24:R25))</f>
        <v>3</v>
      </c>
      <c r="Q24" s="776"/>
      <c r="R24" s="315">
        <f>IF(P23="","",VLOOKUP(P23,日程!$AJ$6:$AT$143,2,FALSE))</f>
        <v>0</v>
      </c>
      <c r="S24" s="313" t="s">
        <v>1</v>
      </c>
      <c r="T24" s="315">
        <f>IF(P23="","",VLOOKUP(P23,日程!$AJ$6:$AT$143,3,FALSE))</f>
        <v>0</v>
      </c>
      <c r="U24" s="775">
        <f>IF(AND(T24="",T25="")," ",SUM(T24:T25))</f>
        <v>1</v>
      </c>
      <c r="V24" s="776"/>
      <c r="W24" s="775">
        <f>IF(AND(Y24="",Y25="")," ",SUM(Y24:Y25))</f>
        <v>0</v>
      </c>
      <c r="X24" s="776"/>
      <c r="Y24" s="315">
        <f>IF(W23="","",VLOOKUP(W23,日程!$AJ$6:$AT$143,2,FALSE))</f>
        <v>0</v>
      </c>
      <c r="Z24" s="313" t="s">
        <v>1</v>
      </c>
      <c r="AA24" s="315">
        <f>IF(W23="","",VLOOKUP(W23,日程!$AJ$6:$AT$143,3,FALSE))</f>
        <v>1</v>
      </c>
      <c r="AB24" s="775">
        <f>IF(AND(AA24="",AA25="")," ",SUM(AA24:AA25))</f>
        <v>2</v>
      </c>
      <c r="AC24" s="776"/>
      <c r="AD24" s="780"/>
      <c r="AE24" s="783"/>
      <c r="AF24" s="786"/>
      <c r="AG24" s="786"/>
      <c r="AH24" s="805"/>
      <c r="AI24" s="807"/>
      <c r="AJ24" s="307">
        <f>AD23*10000+1</f>
        <v>60001</v>
      </c>
      <c r="AK24" s="319">
        <v>4</v>
      </c>
      <c r="AL24" s="326" t="str">
        <f>IF(AI32=12,VLOOKUP(AK24,$AH$20:$AI$31,2,FALSE),"")</f>
        <v>Echizen</v>
      </c>
      <c r="AM24" s="322">
        <f>IF(AL24="","",VLOOKUP(AL24,参加チーム!$C$6:$G$35,3,FALSE))</f>
        <v>10</v>
      </c>
      <c r="AN24" s="311" t="str">
        <f>IF(AM24="","",VLOOKUP(AM24,参加チーム!$A$7:$D$34,2,FALSE))</f>
        <v>Echizen　HOMES²
スポーツ少年団</v>
      </c>
    </row>
    <row r="25" spans="1:43" ht="28.5" customHeight="1" x14ac:dyDescent="0.2">
      <c r="A25" s="316" t="str">
        <f>IF(A23="","",VLOOKUP(A23,参加チーム!$B$7:$D$34,3,FALSE))</f>
        <v>山口県</v>
      </c>
      <c r="B25" s="793"/>
      <c r="C25" s="794"/>
      <c r="D25" s="327">
        <f>IF(M22="","",M22)</f>
        <v>1</v>
      </c>
      <c r="E25" s="328" t="s">
        <v>1</v>
      </c>
      <c r="F25" s="329">
        <f>IF(K22="","",K22)</f>
        <v>0</v>
      </c>
      <c r="G25" s="797"/>
      <c r="H25" s="798"/>
      <c r="I25" s="731"/>
      <c r="J25" s="732"/>
      <c r="K25" s="732"/>
      <c r="L25" s="732"/>
      <c r="M25" s="732"/>
      <c r="N25" s="732"/>
      <c r="O25" s="733"/>
      <c r="P25" s="777"/>
      <c r="Q25" s="778"/>
      <c r="R25" s="330">
        <f>IF(P23="","",VLOOKUP(P23,日程!$AJ$6:$AT$143,4,FALSE))</f>
        <v>3</v>
      </c>
      <c r="S25" s="317" t="s">
        <v>1</v>
      </c>
      <c r="T25" s="315">
        <f>IF(P23="","",VLOOKUP(P23,日程!$AJ$6:$AT$143,5,FALSE))</f>
        <v>1</v>
      </c>
      <c r="U25" s="777"/>
      <c r="V25" s="778"/>
      <c r="W25" s="777"/>
      <c r="X25" s="778"/>
      <c r="Y25" s="330">
        <f>IF(W23="","",VLOOKUP(W23,日程!$AJ$6:$AT$143,4,FALSE))</f>
        <v>0</v>
      </c>
      <c r="Z25" s="317" t="s">
        <v>1</v>
      </c>
      <c r="AA25" s="318">
        <f>IF(W23="","",VLOOKUP(W23,日程!$AJ$6:$AT$143,5,FALSE))</f>
        <v>1</v>
      </c>
      <c r="AB25" s="777"/>
      <c r="AC25" s="778"/>
      <c r="AD25" s="781"/>
      <c r="AE25" s="784"/>
      <c r="AF25" s="787"/>
      <c r="AG25" s="787"/>
      <c r="AH25" s="806"/>
      <c r="AI25" s="807"/>
      <c r="AJ25" s="307"/>
      <c r="AK25" s="331"/>
      <c r="AL25" s="331"/>
      <c r="AM25" s="322"/>
    </row>
    <row r="26" spans="1:43" ht="28.5" customHeight="1" x14ac:dyDescent="0.2">
      <c r="A26" s="765" t="str">
        <f>参加チーム!B25</f>
        <v>広島
ホッケースポーツ少年団</v>
      </c>
      <c r="B26" s="788" t="str">
        <f>P20</f>
        <v>Ｂ⑤</v>
      </c>
      <c r="C26" s="789"/>
      <c r="D26" s="768" t="str">
        <f>IF(B27=" "," ",IF(B27&gt;G27,"○",IF(B27&lt;G27,"●",IF(B27=G27,"△"))))</f>
        <v>○</v>
      </c>
      <c r="E26" s="768"/>
      <c r="F26" s="768"/>
      <c r="G26" s="320"/>
      <c r="H26" s="321"/>
      <c r="I26" s="767" t="str">
        <f>P23</f>
        <v>Ｂ③</v>
      </c>
      <c r="J26" s="768"/>
      <c r="K26" s="768" t="str">
        <f>IF(I27=" "," ",IF(I27&gt;N27,"○",IF(I27&lt;N27,"●",IF(I27=N27,"△"))))</f>
        <v>●</v>
      </c>
      <c r="L26" s="768"/>
      <c r="M26" s="768"/>
      <c r="N26" s="305"/>
      <c r="O26" s="306"/>
      <c r="P26" s="725"/>
      <c r="Q26" s="726"/>
      <c r="R26" s="726"/>
      <c r="S26" s="726"/>
      <c r="T26" s="726"/>
      <c r="U26" s="726"/>
      <c r="V26" s="727"/>
      <c r="W26" s="767" t="s">
        <v>64</v>
      </c>
      <c r="X26" s="768"/>
      <c r="Y26" s="768" t="str">
        <f>IF(W27=" "," ",IF(W27&gt;AB27,"○",IF(W27&lt;AB27,"●",IF(W27=AB27,"△"))))</f>
        <v>●</v>
      </c>
      <c r="Z26" s="768"/>
      <c r="AA26" s="790"/>
      <c r="AB26" s="305"/>
      <c r="AC26" s="306"/>
      <c r="AD26" s="779">
        <f>AE26*3+AF26*1+AG26*0</f>
        <v>3</v>
      </c>
      <c r="AE26" s="782">
        <f t="shared" ref="AE26" si="5">COUNTIF(B26:AC26,"○")</f>
        <v>1</v>
      </c>
      <c r="AF26" s="785">
        <f t="shared" ref="AF26" si="6">COUNTIF(B26:AC26,"△")</f>
        <v>0</v>
      </c>
      <c r="AG26" s="785">
        <f t="shared" ref="AG26" si="7">COUNTIF(B26:AC26,"●")</f>
        <v>2</v>
      </c>
      <c r="AH26" s="804">
        <f>IF(AJ27=0,"",RANK(AJ27,AJ20:AJ31,0))</f>
        <v>3</v>
      </c>
      <c r="AI26" s="807" t="str">
        <f>P19</f>
        <v>広島</v>
      </c>
      <c r="AJ26" s="307"/>
      <c r="AK26" s="319"/>
      <c r="AL26" s="319"/>
      <c r="AM26" s="322"/>
    </row>
    <row r="27" spans="1:43" ht="28.5" customHeight="1" x14ac:dyDescent="0.2">
      <c r="A27" s="766"/>
      <c r="B27" s="791">
        <f>U21</f>
        <v>5</v>
      </c>
      <c r="C27" s="792"/>
      <c r="D27" s="332">
        <f>IF(T21="","",T21)</f>
        <v>3</v>
      </c>
      <c r="E27" s="333" t="s">
        <v>1</v>
      </c>
      <c r="F27" s="334">
        <f>IF(R21="","",R21)</f>
        <v>0</v>
      </c>
      <c r="G27" s="792">
        <f>P21</f>
        <v>0</v>
      </c>
      <c r="H27" s="799"/>
      <c r="I27" s="775">
        <f>U24</f>
        <v>1</v>
      </c>
      <c r="J27" s="801"/>
      <c r="K27" s="312">
        <f>IF(T24="","",T24)</f>
        <v>0</v>
      </c>
      <c r="L27" s="315" t="s">
        <v>1</v>
      </c>
      <c r="M27" s="314">
        <f>IF(R24="","",R24)</f>
        <v>0</v>
      </c>
      <c r="N27" s="801">
        <f>P24</f>
        <v>3</v>
      </c>
      <c r="O27" s="776"/>
      <c r="P27" s="728"/>
      <c r="Q27" s="729"/>
      <c r="R27" s="729"/>
      <c r="S27" s="729"/>
      <c r="T27" s="729"/>
      <c r="U27" s="729"/>
      <c r="V27" s="730"/>
      <c r="W27" s="775">
        <f>IF(AND(Y27="",Y28="")," ",SUM(Y27:Y28))</f>
        <v>2</v>
      </c>
      <c r="X27" s="776"/>
      <c r="Y27" s="315">
        <f>IF(W26="","",VLOOKUP(W26,日程!$AJ$6:$AT$143,2,FALSE))</f>
        <v>1</v>
      </c>
      <c r="Z27" s="313" t="s">
        <v>1</v>
      </c>
      <c r="AA27" s="315">
        <f>IF(W26="","",VLOOKUP(W26,日程!$AJ$6:$AT$143,3,FALSE))</f>
        <v>2</v>
      </c>
      <c r="AB27" s="775">
        <f>IF(AND(AA27="",AA28="")," ",SUM(AA27:AA28))</f>
        <v>3</v>
      </c>
      <c r="AC27" s="776"/>
      <c r="AD27" s="780"/>
      <c r="AE27" s="783"/>
      <c r="AF27" s="786"/>
      <c r="AG27" s="786"/>
      <c r="AH27" s="805"/>
      <c r="AI27" s="807"/>
      <c r="AJ27" s="307">
        <f>AD26*10000+1</f>
        <v>30001</v>
      </c>
      <c r="AK27" s="319"/>
      <c r="AL27" s="319"/>
      <c r="AM27" s="322"/>
    </row>
    <row r="28" spans="1:43" ht="28.5" customHeight="1" x14ac:dyDescent="0.2">
      <c r="A28" s="316" t="str">
        <f>IF(A26="","",VLOOKUP(A26,参加チーム!$B$7:$D$34,3,FALSE))</f>
        <v>広島県</v>
      </c>
      <c r="B28" s="793"/>
      <c r="C28" s="794"/>
      <c r="D28" s="335">
        <f>IF(T22="","",T22)</f>
        <v>2</v>
      </c>
      <c r="E28" s="336" t="s">
        <v>1</v>
      </c>
      <c r="F28" s="337">
        <f>IF(R22="","",R22)</f>
        <v>0</v>
      </c>
      <c r="G28" s="794"/>
      <c r="H28" s="800"/>
      <c r="I28" s="777"/>
      <c r="J28" s="802"/>
      <c r="K28" s="330">
        <f>IF(T25="","",T25)</f>
        <v>1</v>
      </c>
      <c r="L28" s="317" t="s">
        <v>1</v>
      </c>
      <c r="M28" s="318">
        <f>IF(R25="","",R25)</f>
        <v>3</v>
      </c>
      <c r="N28" s="802"/>
      <c r="O28" s="778"/>
      <c r="P28" s="731"/>
      <c r="Q28" s="732"/>
      <c r="R28" s="732"/>
      <c r="S28" s="732"/>
      <c r="T28" s="732"/>
      <c r="U28" s="732"/>
      <c r="V28" s="733"/>
      <c r="W28" s="777"/>
      <c r="X28" s="778"/>
      <c r="Y28" s="330">
        <f>IF(W26="","",VLOOKUP(W26,日程!$AJ$6:$AT$143,4,FALSE))</f>
        <v>1</v>
      </c>
      <c r="Z28" s="317" t="s">
        <v>1</v>
      </c>
      <c r="AA28" s="315">
        <f>IF(W26="","",VLOOKUP(W26,日程!$AJ$6:$AT$143,5,FALSE))</f>
        <v>1</v>
      </c>
      <c r="AB28" s="777"/>
      <c r="AC28" s="778"/>
      <c r="AD28" s="781"/>
      <c r="AE28" s="784"/>
      <c r="AF28" s="787"/>
      <c r="AG28" s="787"/>
      <c r="AH28" s="806"/>
      <c r="AI28" s="807"/>
      <c r="AJ28" s="307"/>
      <c r="AK28" s="319"/>
      <c r="AL28" s="319"/>
      <c r="AM28" s="322"/>
    </row>
    <row r="29" spans="1:43" ht="28.5" customHeight="1" x14ac:dyDescent="0.2">
      <c r="A29" s="765" t="str">
        <f>参加チーム!B8</f>
        <v>日光ビクトリー
ホッケースポーツ少年団</v>
      </c>
      <c r="B29" s="788" t="str">
        <f>W20</f>
        <v>Ｂ④</v>
      </c>
      <c r="C29" s="789"/>
      <c r="D29" s="768" t="str">
        <f>IF(B30=" "," ",IF(B30&gt;G30,"○",IF(B30&lt;G30,"●",IF(B30=G30,"△"))))</f>
        <v>○</v>
      </c>
      <c r="E29" s="768"/>
      <c r="F29" s="768"/>
      <c r="G29" s="320"/>
      <c r="H29" s="321"/>
      <c r="I29" s="767" t="str">
        <f>W23</f>
        <v>Ｂ⑥</v>
      </c>
      <c r="J29" s="768"/>
      <c r="K29" s="768" t="str">
        <f>IF(I30=" "," ",IF(I30&gt;N30,"○",IF(I30&lt;N30,"●",IF(I30=N30,"△"))))</f>
        <v>○</v>
      </c>
      <c r="L29" s="768"/>
      <c r="M29" s="768"/>
      <c r="N29" s="305"/>
      <c r="O29" s="306"/>
      <c r="P29" s="767" t="str">
        <f>W26</f>
        <v>Ｂ②</v>
      </c>
      <c r="Q29" s="768"/>
      <c r="R29" s="768" t="str">
        <f>IF(P30=" "," ",IF(P30&gt;U30,"○",IF(P30&lt;U30,"●",IF(P30=U30,"△"))))</f>
        <v>○</v>
      </c>
      <c r="S29" s="768"/>
      <c r="T29" s="768"/>
      <c r="U29" s="305"/>
      <c r="V29" s="306"/>
      <c r="W29" s="725"/>
      <c r="X29" s="726"/>
      <c r="Y29" s="726"/>
      <c r="Z29" s="726"/>
      <c r="AA29" s="726"/>
      <c r="AB29" s="726"/>
      <c r="AC29" s="727"/>
      <c r="AD29" s="779">
        <f>AE29*3+AF29*1+AG29*0</f>
        <v>9</v>
      </c>
      <c r="AE29" s="782">
        <f>COUNTIF(B29:AC29,"○")</f>
        <v>3</v>
      </c>
      <c r="AF29" s="785">
        <f t="shared" ref="AF29" si="8">COUNTIF(B29:AC29,"△")</f>
        <v>0</v>
      </c>
      <c r="AG29" s="785">
        <f t="shared" ref="AG29" si="9">COUNTIF(B29:AC29,"●")</f>
        <v>0</v>
      </c>
      <c r="AH29" s="804">
        <f>IF(AJ30=0,"",RANK(AJ30,AJ20:AJ31,0))</f>
        <v>1</v>
      </c>
      <c r="AI29" s="807" t="str">
        <f>W19</f>
        <v>日光</v>
      </c>
      <c r="AJ29" s="307"/>
      <c r="AK29" s="319"/>
      <c r="AL29" s="319"/>
      <c r="AM29" s="322"/>
    </row>
    <row r="30" spans="1:43" ht="28.5" customHeight="1" x14ac:dyDescent="0.2">
      <c r="A30" s="766"/>
      <c r="B30" s="791">
        <f>AB21</f>
        <v>7</v>
      </c>
      <c r="C30" s="792"/>
      <c r="D30" s="332">
        <f>IF(AA21="","",AA21)</f>
        <v>3</v>
      </c>
      <c r="E30" s="333" t="s">
        <v>1</v>
      </c>
      <c r="F30" s="334">
        <f>IF(Y21="","",Y21)</f>
        <v>1</v>
      </c>
      <c r="G30" s="792">
        <f>W21</f>
        <v>1</v>
      </c>
      <c r="H30" s="799"/>
      <c r="I30" s="775">
        <f>AB24</f>
        <v>2</v>
      </c>
      <c r="J30" s="801"/>
      <c r="K30" s="312">
        <f>IF(AA24="","",AA24)</f>
        <v>1</v>
      </c>
      <c r="L30" s="315" t="s">
        <v>1</v>
      </c>
      <c r="M30" s="314">
        <f>IF(Y24="","",Y24)</f>
        <v>0</v>
      </c>
      <c r="N30" s="801">
        <f>W24</f>
        <v>0</v>
      </c>
      <c r="O30" s="776"/>
      <c r="P30" s="775">
        <f>AB27</f>
        <v>3</v>
      </c>
      <c r="Q30" s="801"/>
      <c r="R30" s="312">
        <f>IF(AA27="","",AA27)+AA27</f>
        <v>4</v>
      </c>
      <c r="S30" s="315" t="s">
        <v>1</v>
      </c>
      <c r="T30" s="314">
        <f>IF(Y27="","",Y27)</f>
        <v>1</v>
      </c>
      <c r="U30" s="801">
        <f>W27</f>
        <v>2</v>
      </c>
      <c r="V30" s="776"/>
      <c r="W30" s="728"/>
      <c r="X30" s="729"/>
      <c r="Y30" s="729"/>
      <c r="Z30" s="729"/>
      <c r="AA30" s="729"/>
      <c r="AB30" s="729"/>
      <c r="AC30" s="730"/>
      <c r="AD30" s="780"/>
      <c r="AE30" s="783"/>
      <c r="AF30" s="786"/>
      <c r="AG30" s="786"/>
      <c r="AH30" s="805"/>
      <c r="AI30" s="807"/>
      <c r="AJ30" s="307">
        <f>AD29*10000+1</f>
        <v>90001</v>
      </c>
      <c r="AK30" s="319"/>
      <c r="AL30" s="319"/>
      <c r="AM30" s="322"/>
    </row>
    <row r="31" spans="1:43" ht="28.5" customHeight="1" x14ac:dyDescent="0.2">
      <c r="A31" s="343" t="str">
        <f>IF(A29="","",VLOOKUP(A29,参加チーム!$B$7:$D$34,3,FALSE))</f>
        <v>栃木県</v>
      </c>
      <c r="B31" s="793"/>
      <c r="C31" s="794"/>
      <c r="D31" s="335">
        <f>IF(AA22="","",AA22)</f>
        <v>4</v>
      </c>
      <c r="E31" s="336" t="s">
        <v>1</v>
      </c>
      <c r="F31" s="337">
        <f>IF(Y22="","",Y22)</f>
        <v>0</v>
      </c>
      <c r="G31" s="794"/>
      <c r="H31" s="800"/>
      <c r="I31" s="777"/>
      <c r="J31" s="802"/>
      <c r="K31" s="330">
        <f>IF(AA25="","",AA25)</f>
        <v>1</v>
      </c>
      <c r="L31" s="317" t="s">
        <v>1</v>
      </c>
      <c r="M31" s="318">
        <f>IF(Y25="","",Y25)</f>
        <v>0</v>
      </c>
      <c r="N31" s="802"/>
      <c r="O31" s="778"/>
      <c r="P31" s="777"/>
      <c r="Q31" s="802"/>
      <c r="R31" s="330">
        <f>IF(AA28="","",AA28)</f>
        <v>1</v>
      </c>
      <c r="S31" s="317" t="s">
        <v>1</v>
      </c>
      <c r="T31" s="318">
        <f>IF(Y28="","",Y28)</f>
        <v>1</v>
      </c>
      <c r="U31" s="802"/>
      <c r="V31" s="778"/>
      <c r="W31" s="731"/>
      <c r="X31" s="732"/>
      <c r="Y31" s="732"/>
      <c r="Z31" s="732"/>
      <c r="AA31" s="732"/>
      <c r="AB31" s="732"/>
      <c r="AC31" s="733"/>
      <c r="AD31" s="781"/>
      <c r="AE31" s="784"/>
      <c r="AF31" s="787"/>
      <c r="AG31" s="787"/>
      <c r="AH31" s="806"/>
      <c r="AI31" s="807"/>
      <c r="AJ31" s="307"/>
      <c r="AK31" s="319"/>
      <c r="AL31" s="319"/>
      <c r="AM31" s="322"/>
    </row>
    <row r="32" spans="1:43" ht="28.5" customHeight="1" x14ac:dyDescent="0.2">
      <c r="A32" s="338"/>
      <c r="B32" s="339"/>
      <c r="C32" s="339"/>
      <c r="D32" s="315"/>
      <c r="E32" s="315"/>
      <c r="F32" s="315"/>
      <c r="G32" s="339"/>
      <c r="H32" s="339"/>
      <c r="I32" s="339"/>
      <c r="J32" s="339"/>
      <c r="K32" s="315"/>
      <c r="L32" s="315"/>
      <c r="M32" s="315"/>
      <c r="N32" s="339"/>
      <c r="O32" s="339"/>
      <c r="P32" s="339"/>
      <c r="Q32" s="339"/>
      <c r="R32" s="315"/>
      <c r="S32" s="315"/>
      <c r="T32" s="315"/>
      <c r="U32" s="339"/>
      <c r="V32" s="339"/>
      <c r="W32" s="339"/>
      <c r="X32" s="339"/>
      <c r="Y32" s="315"/>
      <c r="Z32" s="315"/>
      <c r="AA32" s="315"/>
      <c r="AB32" s="339"/>
      <c r="AC32" s="339"/>
      <c r="AD32" s="340"/>
      <c r="AE32" s="340"/>
      <c r="AF32" s="340"/>
      <c r="AG32" s="340"/>
      <c r="AH32" s="344"/>
      <c r="AI32" s="342">
        <f>SUM($AE$20:$AG$31)</f>
        <v>12</v>
      </c>
      <c r="AJ32" s="301"/>
      <c r="AK32" s="301"/>
      <c r="AL32" s="310"/>
      <c r="AM32" s="322"/>
    </row>
    <row r="33" spans="1:43" ht="28.5" customHeight="1" thickBot="1" x14ac:dyDescent="0.25">
      <c r="A33" s="345"/>
      <c r="B33" s="346"/>
      <c r="C33" s="346"/>
      <c r="D33" s="346"/>
      <c r="E33" s="346"/>
      <c r="F33" s="346"/>
      <c r="G33" s="346"/>
      <c r="H33" s="346"/>
      <c r="I33" s="347"/>
      <c r="J33" s="348"/>
      <c r="K33" s="349"/>
      <c r="L33" s="349"/>
      <c r="M33" s="349"/>
      <c r="N33" s="350"/>
      <c r="O33" s="350"/>
      <c r="P33" s="347"/>
      <c r="Q33" s="348"/>
      <c r="R33" s="349"/>
      <c r="S33" s="349"/>
      <c r="T33" s="349"/>
      <c r="U33" s="350"/>
      <c r="V33" s="350"/>
      <c r="W33" s="347"/>
      <c r="X33" s="348"/>
      <c r="Y33" s="349"/>
      <c r="Z33" s="349"/>
      <c r="AA33" s="349"/>
      <c r="AB33" s="350"/>
      <c r="AC33" s="350"/>
      <c r="AD33" s="351"/>
      <c r="AE33" s="311"/>
      <c r="AF33" s="311"/>
      <c r="AG33" s="311"/>
      <c r="AH33" s="352"/>
      <c r="AI33" s="353"/>
      <c r="AJ33" s="307"/>
      <c r="AK33" s="319"/>
      <c r="AL33" s="310"/>
      <c r="AM33" s="322"/>
    </row>
    <row r="34" spans="1:43" ht="53.25" customHeight="1" x14ac:dyDescent="0.2">
      <c r="A34" s="296" t="s">
        <v>189</v>
      </c>
      <c r="B34" s="762" t="str">
        <f>IF(A35="","",VLOOKUP(A35,参加チーム!$B$7:$D$34,2,FALSE))</f>
        <v>鳥取</v>
      </c>
      <c r="C34" s="763"/>
      <c r="D34" s="763"/>
      <c r="E34" s="763"/>
      <c r="F34" s="763"/>
      <c r="G34" s="763"/>
      <c r="H34" s="764"/>
      <c r="I34" s="762" t="str">
        <f>IF(A38="","",VLOOKUP(A38,参加チーム!$B$7:$D$34,2,FALSE))</f>
        <v>南アルプス</v>
      </c>
      <c r="J34" s="763"/>
      <c r="K34" s="763"/>
      <c r="L34" s="763"/>
      <c r="M34" s="763"/>
      <c r="N34" s="763"/>
      <c r="O34" s="764"/>
      <c r="P34" s="762" t="str">
        <f>IF(A41="","",VLOOKUP(A41,参加チーム!$B$7:$D$34,2,FALSE))</f>
        <v>大谷</v>
      </c>
      <c r="Q34" s="763"/>
      <c r="R34" s="763"/>
      <c r="S34" s="763"/>
      <c r="T34" s="763"/>
      <c r="U34" s="763"/>
      <c r="V34" s="764"/>
      <c r="W34" s="762" t="str">
        <f>IF(A44="","",VLOOKUP(A44,参加チーム!$B$7:$D$34,2,FALSE))</f>
        <v>横田</v>
      </c>
      <c r="X34" s="763"/>
      <c r="Y34" s="763"/>
      <c r="Z34" s="763"/>
      <c r="AA34" s="763"/>
      <c r="AB34" s="763"/>
      <c r="AC34" s="764"/>
      <c r="AD34" s="297" t="s">
        <v>84</v>
      </c>
      <c r="AE34" s="298" t="s">
        <v>85</v>
      </c>
      <c r="AF34" s="298" t="s">
        <v>86</v>
      </c>
      <c r="AG34" s="298" t="s">
        <v>87</v>
      </c>
      <c r="AH34" s="299" t="s">
        <v>88</v>
      </c>
      <c r="AI34" s="300"/>
      <c r="AJ34" s="301"/>
      <c r="AK34" s="302"/>
      <c r="AL34" s="303"/>
      <c r="AM34" s="610"/>
      <c r="AN34" s="304"/>
    </row>
    <row r="35" spans="1:43" ht="28.5" customHeight="1" x14ac:dyDescent="0.2">
      <c r="A35" s="765" t="str">
        <f>参加チーム!B21</f>
        <v>鳥取Ｊｒ
ホッケークラブスポーツ少年団</v>
      </c>
      <c r="B35" s="725"/>
      <c r="C35" s="726"/>
      <c r="D35" s="726"/>
      <c r="E35" s="726"/>
      <c r="F35" s="726"/>
      <c r="G35" s="726"/>
      <c r="H35" s="727"/>
      <c r="I35" s="767" t="s">
        <v>67</v>
      </c>
      <c r="J35" s="768"/>
      <c r="K35" s="768" t="str">
        <f>IF(I36=" "," ",IF(I36&gt;N36,"○",IF(I36&lt;N36,"●",IF(I36=N36,"△"))))</f>
        <v>○</v>
      </c>
      <c r="L35" s="768"/>
      <c r="M35" s="768"/>
      <c r="N35" s="305"/>
      <c r="O35" s="306"/>
      <c r="P35" s="767" t="s">
        <v>323</v>
      </c>
      <c r="Q35" s="768"/>
      <c r="R35" s="768" t="str">
        <f>IF(P36=" "," ",IF(P36&gt;U36,"○",IF(P36&lt;U36,"●",IF(P36=U36,"△"))))</f>
        <v>○</v>
      </c>
      <c r="S35" s="768"/>
      <c r="T35" s="768"/>
      <c r="U35" s="305"/>
      <c r="V35" s="306"/>
      <c r="W35" s="767" t="s">
        <v>324</v>
      </c>
      <c r="X35" s="768"/>
      <c r="Y35" s="768" t="str">
        <f>IF(W36=" "," ",IF(W36&gt;AB36,"○",IF(W36&lt;AB36,"●",IF(W36=AB36,"△"))))</f>
        <v>○</v>
      </c>
      <c r="Z35" s="768"/>
      <c r="AA35" s="768"/>
      <c r="AB35" s="305"/>
      <c r="AC35" s="306"/>
      <c r="AD35" s="779">
        <f>AE35*3+AF35*1+AG35*0</f>
        <v>9</v>
      </c>
      <c r="AE35" s="782">
        <f>COUNTIF(B35:AC35,"○")</f>
        <v>3</v>
      </c>
      <c r="AF35" s="785">
        <f>COUNTIF(B35:AC35,"△")</f>
        <v>0</v>
      </c>
      <c r="AG35" s="785">
        <f>COUNTIF(B35:AC35,"●")</f>
        <v>0</v>
      </c>
      <c r="AH35" s="804">
        <f>IF(AJ36=0,"",RANK(AJ36,AJ35:AJ46,0))</f>
        <v>1</v>
      </c>
      <c r="AI35" s="807" t="str">
        <f>B34</f>
        <v>鳥取</v>
      </c>
      <c r="AJ35" s="307"/>
      <c r="AK35" s="308" t="s">
        <v>466</v>
      </c>
      <c r="AL35" s="309" t="s">
        <v>130</v>
      </c>
      <c r="AM35" s="322"/>
    </row>
    <row r="36" spans="1:43" ht="28.5" customHeight="1" x14ac:dyDescent="0.2">
      <c r="A36" s="766"/>
      <c r="B36" s="728"/>
      <c r="C36" s="729"/>
      <c r="D36" s="729"/>
      <c r="E36" s="729"/>
      <c r="F36" s="729"/>
      <c r="G36" s="729"/>
      <c r="H36" s="730"/>
      <c r="I36" s="769">
        <f>IF(AND(K36="",K37="")," ",SUM(K36:K37))</f>
        <v>4</v>
      </c>
      <c r="J36" s="770"/>
      <c r="K36" s="312">
        <f>IF(I35="","",VLOOKUP(I35,日程!$AJ$6:$AT$143,2,FALSE))</f>
        <v>3</v>
      </c>
      <c r="L36" s="313" t="s">
        <v>1</v>
      </c>
      <c r="M36" s="314">
        <f>IF(I35="","",VLOOKUP(I35,日程!$AJ$6:$AT$143,3,FALSE))</f>
        <v>0</v>
      </c>
      <c r="N36" s="770">
        <f>IF(AND(M36="",M37="")," ",SUM(M36:M37))</f>
        <v>0</v>
      </c>
      <c r="O36" s="773"/>
      <c r="P36" s="775">
        <f>IF(AND(R36="",R37="")," ",SUM(R36:R37))</f>
        <v>4</v>
      </c>
      <c r="Q36" s="776"/>
      <c r="R36" s="312">
        <f>IF(P35="","",VLOOKUP(P35,日程!$AJ$6:$AT$143,2,FALSE))</f>
        <v>0</v>
      </c>
      <c r="S36" s="313" t="s">
        <v>1</v>
      </c>
      <c r="T36" s="315">
        <f>IF(P35="","",VLOOKUP(P35,日程!$AJ$6:$AT$143,3,FALSE))</f>
        <v>0</v>
      </c>
      <c r="U36" s="775">
        <f>IF(AND(T36="",T37="")," ",SUM(T36:T37))</f>
        <v>0</v>
      </c>
      <c r="V36" s="776"/>
      <c r="W36" s="775">
        <f>IF(AND(Y36="",Y37="")," ",SUM(Y36:Y37))</f>
        <v>2</v>
      </c>
      <c r="X36" s="776"/>
      <c r="Y36" s="312">
        <f>IF(W35="","",VLOOKUP(W35,日程!$AJ$6:$AT$143,2,FALSE))</f>
        <v>1</v>
      </c>
      <c r="Z36" s="313" t="s">
        <v>1</v>
      </c>
      <c r="AA36" s="315">
        <f>IF(W35="","",VLOOKUP(W35,日程!$AJ$6:$AT$143,3,FALSE))</f>
        <v>1</v>
      </c>
      <c r="AB36" s="775">
        <f>IF(AND(AA36="",AA37="")," ",SUM(AA36:AA37))</f>
        <v>1</v>
      </c>
      <c r="AC36" s="776"/>
      <c r="AD36" s="780"/>
      <c r="AE36" s="783"/>
      <c r="AF36" s="786"/>
      <c r="AG36" s="786"/>
      <c r="AH36" s="805"/>
      <c r="AI36" s="807"/>
      <c r="AJ36" s="307">
        <f>AD35*10000+1</f>
        <v>90001</v>
      </c>
      <c r="AK36" s="307">
        <v>1</v>
      </c>
      <c r="AL36" s="310" t="str">
        <f>IF(AI47=12,VLOOKUP(AK36,$AH$35:$AI$46,2,FALSE),"")</f>
        <v>鳥取</v>
      </c>
      <c r="AM36" s="322">
        <f>IF(AL36="","",VLOOKUP(AL36,参加チーム!$C$6:$G$35,3,FALSE))</f>
        <v>15</v>
      </c>
      <c r="AQ36" s="81"/>
    </row>
    <row r="37" spans="1:43" ht="28.5" customHeight="1" x14ac:dyDescent="0.2">
      <c r="A37" s="316" t="str">
        <f>IF(A35="","",VLOOKUP(A35,参加チーム!$B$7:$D$34,3,FALSE))</f>
        <v>鳥取県</v>
      </c>
      <c r="B37" s="731"/>
      <c r="C37" s="732"/>
      <c r="D37" s="732"/>
      <c r="E37" s="732"/>
      <c r="F37" s="732"/>
      <c r="G37" s="732"/>
      <c r="H37" s="733"/>
      <c r="I37" s="771"/>
      <c r="J37" s="772"/>
      <c r="K37" s="312">
        <f>IF(I35="","",VLOOKUP(I35,日程!$AJ$6:$AT$143,4,FALSE))</f>
        <v>1</v>
      </c>
      <c r="L37" s="317" t="s">
        <v>1</v>
      </c>
      <c r="M37" s="318">
        <f>IF(I35="","",VLOOKUP(I35,日程!$AJ$6:$AT$143,5,FALSE))</f>
        <v>0</v>
      </c>
      <c r="N37" s="772"/>
      <c r="O37" s="774"/>
      <c r="P37" s="777"/>
      <c r="Q37" s="778"/>
      <c r="R37" s="312">
        <f>IF(P35="","",VLOOKUP(P35,日程!$AJ$6:$AT$143,4,FALSE))</f>
        <v>4</v>
      </c>
      <c r="S37" s="317" t="s">
        <v>1</v>
      </c>
      <c r="T37" s="317">
        <f>IF(P35="","",VLOOKUP(P35,日程!$AJ$6:$AT$143,5,FALSE))</f>
        <v>0</v>
      </c>
      <c r="U37" s="777"/>
      <c r="V37" s="778"/>
      <c r="W37" s="777"/>
      <c r="X37" s="778"/>
      <c r="Y37" s="312">
        <f>IF(W35="","",VLOOKUP(W35,日程!$AJ$6:$AT$143,4,FALSE))</f>
        <v>1</v>
      </c>
      <c r="Z37" s="317" t="s">
        <v>1</v>
      </c>
      <c r="AA37" s="317">
        <f>IF(W35="","",VLOOKUP(W35,日程!$AJ$6:$AT$143,5,FALSE))</f>
        <v>0</v>
      </c>
      <c r="AB37" s="777"/>
      <c r="AC37" s="778"/>
      <c r="AD37" s="781"/>
      <c r="AE37" s="784"/>
      <c r="AF37" s="787"/>
      <c r="AG37" s="787"/>
      <c r="AH37" s="806"/>
      <c r="AI37" s="807"/>
      <c r="AJ37" s="307"/>
      <c r="AK37" s="319">
        <v>2</v>
      </c>
      <c r="AL37" s="310" t="str">
        <f>IF(AI47=12,VLOOKUP(AK37,$AH$35:$AI$46,2,FALSE),"")</f>
        <v>大谷</v>
      </c>
      <c r="AM37" s="322">
        <f>IF(AL37="","",VLOOKUP(AL37,参加チーム!$C$6:$G$35,3,FALSE))</f>
        <v>6</v>
      </c>
      <c r="AQ37" s="81"/>
    </row>
    <row r="38" spans="1:43" ht="28.5" customHeight="1" x14ac:dyDescent="0.2">
      <c r="A38" s="765" t="str">
        <f>参加チーム!B11</f>
        <v>南アルプス
ホッケースポーツ少年団</v>
      </c>
      <c r="B38" s="788" t="str">
        <f>I35</f>
        <v>Ｃ①</v>
      </c>
      <c r="C38" s="789"/>
      <c r="D38" s="768" t="str">
        <f>IF(B39=" "," ",IF(B39&gt;G39,"○",IF(B39&lt;G39,"●",IF(B39=G39,"△"))))</f>
        <v>●</v>
      </c>
      <c r="E38" s="768"/>
      <c r="F38" s="768"/>
      <c r="G38" s="320"/>
      <c r="H38" s="321"/>
      <c r="I38" s="725"/>
      <c r="J38" s="726"/>
      <c r="K38" s="726"/>
      <c r="L38" s="726"/>
      <c r="M38" s="726"/>
      <c r="N38" s="726"/>
      <c r="O38" s="727"/>
      <c r="P38" s="767" t="s">
        <v>156</v>
      </c>
      <c r="Q38" s="768"/>
      <c r="R38" s="768" t="str">
        <f>IF(P39=" "," ",IF(P39&gt;U39,"○",IF(P39&lt;U39,"●",IF(P39=U39,"△"))))</f>
        <v>●</v>
      </c>
      <c r="S38" s="768"/>
      <c r="T38" s="790"/>
      <c r="U38" s="305"/>
      <c r="V38" s="306"/>
      <c r="W38" s="767" t="s">
        <v>258</v>
      </c>
      <c r="X38" s="768"/>
      <c r="Y38" s="768" t="str">
        <f>IF(W39=" "," ",IF(W39&gt;AB39,"○",IF(W39&lt;AB39,"●",IF(W39=AB39,"△"))))</f>
        <v>△</v>
      </c>
      <c r="Z38" s="768"/>
      <c r="AA38" s="790"/>
      <c r="AB38" s="305"/>
      <c r="AC38" s="306"/>
      <c r="AD38" s="779">
        <f>AE38*3+AF38*1+AG38*0</f>
        <v>1</v>
      </c>
      <c r="AE38" s="782">
        <f>COUNTIF(B38:AC38,"○")</f>
        <v>0</v>
      </c>
      <c r="AF38" s="785">
        <f>COUNTIF(B38:AC38,"△")</f>
        <v>1</v>
      </c>
      <c r="AG38" s="785">
        <f>COUNTIF(B38:AC38,"●")</f>
        <v>2</v>
      </c>
      <c r="AH38" s="804">
        <f>IF(AJ39=0,"",RANK(AJ39,AJ35:AJ46,0))</f>
        <v>4</v>
      </c>
      <c r="AI38" s="807" t="str">
        <f>I34</f>
        <v>南アルプス</v>
      </c>
      <c r="AJ38" s="307"/>
      <c r="AK38" s="319">
        <v>3</v>
      </c>
      <c r="AL38" s="310" t="str">
        <f>IF(AI47=12,VLOOKUP(AK38,$AH$35:$AI$46,2,FALSE),"")</f>
        <v>横田</v>
      </c>
      <c r="AM38" s="322">
        <f>IF(AL38="","",VLOOKUP(AL38,参加チーム!$C$6:$G$35,3,FALSE))</f>
        <v>16</v>
      </c>
      <c r="AN38" s="311" t="str">
        <f>IF(AM38="","",VLOOKUP(AM38,参加チーム!$A$7:$D$34,2,FALSE))</f>
        <v>横田小
ホッケースポーツ少年団</v>
      </c>
    </row>
    <row r="39" spans="1:43" ht="28.5" customHeight="1" x14ac:dyDescent="0.2">
      <c r="A39" s="766"/>
      <c r="B39" s="791">
        <f>N36</f>
        <v>0</v>
      </c>
      <c r="C39" s="792"/>
      <c r="D39" s="323">
        <f>IF(M36="","",M36)</f>
        <v>0</v>
      </c>
      <c r="E39" s="324" t="s">
        <v>1</v>
      </c>
      <c r="F39" s="325">
        <f>IF(K36="","",K36)</f>
        <v>3</v>
      </c>
      <c r="G39" s="795">
        <f>I36</f>
        <v>4</v>
      </c>
      <c r="H39" s="796"/>
      <c r="I39" s="728"/>
      <c r="J39" s="729"/>
      <c r="K39" s="729"/>
      <c r="L39" s="729"/>
      <c r="M39" s="729"/>
      <c r="N39" s="729"/>
      <c r="O39" s="730"/>
      <c r="P39" s="775">
        <f>IF(AND(R39="",R40="")," ",SUM(R39:R40))</f>
        <v>0</v>
      </c>
      <c r="Q39" s="776"/>
      <c r="R39" s="315">
        <f>IF(P38="","",VLOOKUP(P38,日程!$AJ$6:$AT$143,2,FALSE))</f>
        <v>0</v>
      </c>
      <c r="S39" s="313" t="s">
        <v>1</v>
      </c>
      <c r="T39" s="315">
        <f>IF(P38="","",VLOOKUP(P38,日程!$AJ$6:$AT$143,3,FALSE))</f>
        <v>0</v>
      </c>
      <c r="U39" s="775">
        <f>IF(AND(T39="",T40="")," ",SUM(T39:T40))</f>
        <v>1</v>
      </c>
      <c r="V39" s="776"/>
      <c r="W39" s="775">
        <f>IF(AND(Y39="",Y40="")," ",SUM(Y39:Y40))</f>
        <v>2</v>
      </c>
      <c r="X39" s="776"/>
      <c r="Y39" s="315">
        <f>IF(W38="","",VLOOKUP(W38,日程!$AJ$6:$AT$143,2,FALSE))</f>
        <v>1</v>
      </c>
      <c r="Z39" s="313" t="s">
        <v>1</v>
      </c>
      <c r="AA39" s="315">
        <f>IF(W38="","",VLOOKUP(W38,日程!$AJ$6:$AT$143,3,FALSE))</f>
        <v>1</v>
      </c>
      <c r="AB39" s="775">
        <f>IF(AND(AA39="",AA40="")," ",SUM(AA39:AA40))</f>
        <v>2</v>
      </c>
      <c r="AC39" s="776"/>
      <c r="AD39" s="780"/>
      <c r="AE39" s="783"/>
      <c r="AF39" s="786"/>
      <c r="AG39" s="786"/>
      <c r="AH39" s="805"/>
      <c r="AI39" s="807"/>
      <c r="AJ39" s="307">
        <f>AD38*10000+1</f>
        <v>10001</v>
      </c>
      <c r="AK39" s="319">
        <v>4</v>
      </c>
      <c r="AL39" s="326" t="str">
        <f>IF(AI47=12,VLOOKUP(AK39,$AH$35:$AI$46,2,FALSE),"")</f>
        <v>南アルプス</v>
      </c>
      <c r="AM39" s="322">
        <f>IF(AL39="","",VLOOKUP(AL39,参加チーム!$C$6:$G$35,3,FALSE))</f>
        <v>5</v>
      </c>
      <c r="AN39" s="311" t="str">
        <f>IF(AM39="","",VLOOKUP(AM39,参加チーム!$A$7:$D$34,2,FALSE))</f>
        <v>南アルプス
ホッケースポーツ少年団</v>
      </c>
    </row>
    <row r="40" spans="1:43" ht="28.5" customHeight="1" x14ac:dyDescent="0.2">
      <c r="A40" s="316" t="str">
        <f>IF(A38="","",VLOOKUP(A38,参加チーム!$B$7:$D$34,3,FALSE))</f>
        <v>山梨県</v>
      </c>
      <c r="B40" s="793"/>
      <c r="C40" s="794"/>
      <c r="D40" s="327">
        <f>IF(M37="","",M37)</f>
        <v>0</v>
      </c>
      <c r="E40" s="328" t="s">
        <v>1</v>
      </c>
      <c r="F40" s="329">
        <f>IF(K37="","",K37)</f>
        <v>1</v>
      </c>
      <c r="G40" s="797"/>
      <c r="H40" s="798"/>
      <c r="I40" s="731"/>
      <c r="J40" s="732"/>
      <c r="K40" s="732"/>
      <c r="L40" s="732"/>
      <c r="M40" s="732"/>
      <c r="N40" s="732"/>
      <c r="O40" s="733"/>
      <c r="P40" s="777"/>
      <c r="Q40" s="778"/>
      <c r="R40" s="330">
        <f>IF(P38="","",VLOOKUP(P38,日程!$AJ$6:$AT$143,4,FALSE))</f>
        <v>0</v>
      </c>
      <c r="S40" s="317" t="s">
        <v>1</v>
      </c>
      <c r="T40" s="315">
        <f>IF(P38="","",VLOOKUP(P38,日程!$AJ$6:$AT$143,5,FALSE))</f>
        <v>1</v>
      </c>
      <c r="U40" s="777"/>
      <c r="V40" s="778"/>
      <c r="W40" s="777"/>
      <c r="X40" s="778"/>
      <c r="Y40" s="330">
        <f>IF(W38="","",VLOOKUP(W38,日程!$AJ$6:$AT$143,4,FALSE))</f>
        <v>1</v>
      </c>
      <c r="Z40" s="317" t="s">
        <v>1</v>
      </c>
      <c r="AA40" s="318">
        <f>IF(W38="","",VLOOKUP(W38,日程!$AJ$6:$AT$143,5,FALSE))</f>
        <v>1</v>
      </c>
      <c r="AB40" s="777"/>
      <c r="AC40" s="778"/>
      <c r="AD40" s="781"/>
      <c r="AE40" s="784"/>
      <c r="AF40" s="787"/>
      <c r="AG40" s="787"/>
      <c r="AH40" s="806"/>
      <c r="AI40" s="807"/>
      <c r="AJ40" s="307"/>
      <c r="AK40" s="331"/>
      <c r="AL40" s="331"/>
      <c r="AM40" s="322"/>
    </row>
    <row r="41" spans="1:43" ht="28.5" customHeight="1" x14ac:dyDescent="0.2">
      <c r="A41" s="765" t="str">
        <f>参加チーム!B12</f>
        <v>大谷
ホッケースポーツ少年団</v>
      </c>
      <c r="B41" s="788" t="str">
        <f>P35</f>
        <v>Ｃ⑤</v>
      </c>
      <c r="C41" s="789"/>
      <c r="D41" s="768" t="str">
        <f>IF(B42=" "," ",IF(B42&gt;G42,"○",IF(B42&lt;G42,"●",IF(B42=G42,"△"))))</f>
        <v>●</v>
      </c>
      <c r="E41" s="768"/>
      <c r="F41" s="768"/>
      <c r="G41" s="320"/>
      <c r="H41" s="321"/>
      <c r="I41" s="767" t="str">
        <f>P38</f>
        <v>Ｃ③</v>
      </c>
      <c r="J41" s="768"/>
      <c r="K41" s="768" t="str">
        <f>IF(I42=" "," ",IF(I42&gt;N42,"○",IF(I42&lt;N42,"●",IF(I42=N42,"△"))))</f>
        <v>○</v>
      </c>
      <c r="L41" s="768"/>
      <c r="M41" s="768"/>
      <c r="N41" s="305"/>
      <c r="O41" s="306"/>
      <c r="P41" s="725"/>
      <c r="Q41" s="726"/>
      <c r="R41" s="726"/>
      <c r="S41" s="726"/>
      <c r="T41" s="726"/>
      <c r="U41" s="726"/>
      <c r="V41" s="727"/>
      <c r="W41" s="767" t="s">
        <v>464</v>
      </c>
      <c r="X41" s="768"/>
      <c r="Y41" s="768" t="str">
        <f>IF(W42=" "," ",IF(W42&gt;AB42,"○",IF(W42&lt;AB42,"●",IF(W42=AB42,"△"))))</f>
        <v>○</v>
      </c>
      <c r="Z41" s="768"/>
      <c r="AA41" s="790"/>
      <c r="AB41" s="305"/>
      <c r="AC41" s="306"/>
      <c r="AD41" s="779">
        <f>AE41*3+AF41*1+AG41*0</f>
        <v>6</v>
      </c>
      <c r="AE41" s="782">
        <f t="shared" ref="AE41" si="10">COUNTIF(B41:AC41,"○")</f>
        <v>2</v>
      </c>
      <c r="AF41" s="785">
        <f t="shared" ref="AF41" si="11">COUNTIF(B41:AC41,"△")</f>
        <v>0</v>
      </c>
      <c r="AG41" s="785">
        <f t="shared" ref="AG41" si="12">COUNTIF(B41:AC41,"●")</f>
        <v>1</v>
      </c>
      <c r="AH41" s="804">
        <f>IF(AJ42=0,"",RANK(AJ42,AJ35:AJ46,0))</f>
        <v>2</v>
      </c>
      <c r="AI41" s="807" t="str">
        <f>P34</f>
        <v>大谷</v>
      </c>
      <c r="AJ41" s="307"/>
      <c r="AK41" s="319"/>
      <c r="AL41" s="319"/>
      <c r="AM41" s="322"/>
    </row>
    <row r="42" spans="1:43" ht="28.5" customHeight="1" x14ac:dyDescent="0.2">
      <c r="A42" s="766"/>
      <c r="B42" s="791">
        <f>U36</f>
        <v>0</v>
      </c>
      <c r="C42" s="792"/>
      <c r="D42" s="332">
        <f>IF(T36="","",T36)</f>
        <v>0</v>
      </c>
      <c r="E42" s="333" t="s">
        <v>1</v>
      </c>
      <c r="F42" s="334">
        <f>IF(R36="","",R36)</f>
        <v>0</v>
      </c>
      <c r="G42" s="792">
        <f>P36</f>
        <v>4</v>
      </c>
      <c r="H42" s="799"/>
      <c r="I42" s="775">
        <f>U39</f>
        <v>1</v>
      </c>
      <c r="J42" s="801"/>
      <c r="K42" s="312">
        <f>IF(T39="","",T39)</f>
        <v>0</v>
      </c>
      <c r="L42" s="315" t="s">
        <v>1</v>
      </c>
      <c r="M42" s="314">
        <f>IF(R39="","",R39)</f>
        <v>0</v>
      </c>
      <c r="N42" s="801">
        <f>P39</f>
        <v>0</v>
      </c>
      <c r="O42" s="776"/>
      <c r="P42" s="728"/>
      <c r="Q42" s="729"/>
      <c r="R42" s="729"/>
      <c r="S42" s="729"/>
      <c r="T42" s="729"/>
      <c r="U42" s="729"/>
      <c r="V42" s="730"/>
      <c r="W42" s="775">
        <f>IF(AND(Y42="",Y43="")," ",SUM(Y42:Y43))</f>
        <v>3</v>
      </c>
      <c r="X42" s="776"/>
      <c r="Y42" s="315">
        <f>IF(W41="","",VLOOKUP(W41,日程!$AJ$6:$AT$143,2,FALSE))</f>
        <v>1</v>
      </c>
      <c r="Z42" s="313" t="s">
        <v>1</v>
      </c>
      <c r="AA42" s="315">
        <f>IF(W41="","",VLOOKUP(W41,日程!$AJ$6:$AT$143,3,FALSE))</f>
        <v>0</v>
      </c>
      <c r="AB42" s="775">
        <f>IF(AND(AA42="",AA43="")," ",SUM(AA42:AA43))</f>
        <v>1</v>
      </c>
      <c r="AC42" s="776"/>
      <c r="AD42" s="780"/>
      <c r="AE42" s="783"/>
      <c r="AF42" s="786"/>
      <c r="AG42" s="786"/>
      <c r="AH42" s="805"/>
      <c r="AI42" s="807"/>
      <c r="AJ42" s="307">
        <f>AD41*10000+1</f>
        <v>60001</v>
      </c>
      <c r="AK42" s="319"/>
      <c r="AL42" s="319"/>
      <c r="AM42" s="322"/>
    </row>
    <row r="43" spans="1:43" ht="28.5" customHeight="1" x14ac:dyDescent="0.2">
      <c r="A43" s="316" t="str">
        <f>IF(A41="","",VLOOKUP(A41,参加チーム!$B$7:$D$34,3,FALSE))</f>
        <v>富山県</v>
      </c>
      <c r="B43" s="793"/>
      <c r="C43" s="794"/>
      <c r="D43" s="335">
        <f>IF(T37="","",T37)</f>
        <v>0</v>
      </c>
      <c r="E43" s="336" t="s">
        <v>1</v>
      </c>
      <c r="F43" s="337">
        <f>IF(R37="","",R37)</f>
        <v>4</v>
      </c>
      <c r="G43" s="794"/>
      <c r="H43" s="800"/>
      <c r="I43" s="777"/>
      <c r="J43" s="802"/>
      <c r="K43" s="330">
        <f>IF(T40="","",T40)</f>
        <v>1</v>
      </c>
      <c r="L43" s="317" t="s">
        <v>1</v>
      </c>
      <c r="M43" s="318">
        <f>IF(R40="","",R40)</f>
        <v>0</v>
      </c>
      <c r="N43" s="802"/>
      <c r="O43" s="778"/>
      <c r="P43" s="731"/>
      <c r="Q43" s="732"/>
      <c r="R43" s="732"/>
      <c r="S43" s="732"/>
      <c r="T43" s="732"/>
      <c r="U43" s="732"/>
      <c r="V43" s="733"/>
      <c r="W43" s="777"/>
      <c r="X43" s="778"/>
      <c r="Y43" s="330">
        <f>IF(W41="","",VLOOKUP(W41,日程!$AJ$6:$AT$143,4,FALSE))</f>
        <v>2</v>
      </c>
      <c r="Z43" s="317" t="s">
        <v>1</v>
      </c>
      <c r="AA43" s="315">
        <f>IF(W41="","",VLOOKUP(W41,日程!$AJ$6:$AT$143,5,FALSE))</f>
        <v>1</v>
      </c>
      <c r="AB43" s="777"/>
      <c r="AC43" s="778"/>
      <c r="AD43" s="781"/>
      <c r="AE43" s="784"/>
      <c r="AF43" s="787"/>
      <c r="AG43" s="787"/>
      <c r="AH43" s="806"/>
      <c r="AI43" s="807"/>
      <c r="AJ43" s="307"/>
      <c r="AK43" s="319"/>
      <c r="AL43" s="319"/>
      <c r="AM43" s="322"/>
    </row>
    <row r="44" spans="1:43" ht="28.5" customHeight="1" x14ac:dyDescent="0.2">
      <c r="A44" s="765" t="str">
        <f>参加チーム!B22</f>
        <v>横田小
ホッケースポーツ少年団</v>
      </c>
      <c r="B44" s="788" t="str">
        <f>W35</f>
        <v>Ｃ④</v>
      </c>
      <c r="C44" s="789"/>
      <c r="D44" s="768" t="str">
        <f>IF(B45=" "," ",IF(B45&gt;G45,"○",IF(B45&lt;G45,"●",IF(B45=G45,"△"))))</f>
        <v>●</v>
      </c>
      <c r="E44" s="768"/>
      <c r="F44" s="768"/>
      <c r="G44" s="320"/>
      <c r="H44" s="321"/>
      <c r="I44" s="767" t="str">
        <f>W38</f>
        <v>Ｃ⑥</v>
      </c>
      <c r="J44" s="768"/>
      <c r="K44" s="768" t="str">
        <f>IF(I45=" "," ",IF(I45&gt;N45,"○",IF(I45&lt;N45,"●",IF(I45=N45,"△"))))</f>
        <v>△</v>
      </c>
      <c r="L44" s="768"/>
      <c r="M44" s="768"/>
      <c r="N44" s="305"/>
      <c r="O44" s="306"/>
      <c r="P44" s="767" t="str">
        <f>W41</f>
        <v>Ｃ②</v>
      </c>
      <c r="Q44" s="768"/>
      <c r="R44" s="768" t="str">
        <f>IF(P45=" "," ",IF(P45&gt;U45,"○",IF(P45&lt;U45,"●",IF(P45=U45,"△"))))</f>
        <v>●</v>
      </c>
      <c r="S44" s="768"/>
      <c r="T44" s="768"/>
      <c r="U44" s="305"/>
      <c r="V44" s="306"/>
      <c r="W44" s="725"/>
      <c r="X44" s="726"/>
      <c r="Y44" s="726"/>
      <c r="Z44" s="726"/>
      <c r="AA44" s="726"/>
      <c r="AB44" s="726"/>
      <c r="AC44" s="727"/>
      <c r="AD44" s="779">
        <f>AE44*3+AF44*1+AG44*0</f>
        <v>1</v>
      </c>
      <c r="AE44" s="782">
        <f>COUNTIF(B44:AC44,"○")</f>
        <v>0</v>
      </c>
      <c r="AF44" s="785">
        <f t="shared" ref="AF44" si="13">COUNTIF(B44:AC44,"△")</f>
        <v>1</v>
      </c>
      <c r="AG44" s="785">
        <f t="shared" ref="AG44" si="14">COUNTIF(B44:AC44,"●")</f>
        <v>2</v>
      </c>
      <c r="AH44" s="804">
        <f>IF(AJ45=0,"",RANK(AJ45,AJ35:AJ46,0))</f>
        <v>3</v>
      </c>
      <c r="AI44" s="807" t="str">
        <f>W34</f>
        <v>横田</v>
      </c>
      <c r="AJ44" s="307"/>
      <c r="AK44" s="319"/>
      <c r="AL44" s="319"/>
      <c r="AM44" s="322"/>
    </row>
    <row r="45" spans="1:43" ht="28.5" customHeight="1" x14ac:dyDescent="0.2">
      <c r="A45" s="766"/>
      <c r="B45" s="791">
        <f>AB36</f>
        <v>1</v>
      </c>
      <c r="C45" s="792"/>
      <c r="D45" s="332">
        <f>IF(AA36="","",AA36)</f>
        <v>1</v>
      </c>
      <c r="E45" s="333" t="s">
        <v>1</v>
      </c>
      <c r="F45" s="334">
        <f>IF(Y36="","",Y36)</f>
        <v>1</v>
      </c>
      <c r="G45" s="792">
        <f>W36</f>
        <v>2</v>
      </c>
      <c r="H45" s="799"/>
      <c r="I45" s="775">
        <f>AB39</f>
        <v>2</v>
      </c>
      <c r="J45" s="801"/>
      <c r="K45" s="312">
        <f>IF(AA39="","",AA39)</f>
        <v>1</v>
      </c>
      <c r="L45" s="315" t="s">
        <v>1</v>
      </c>
      <c r="M45" s="314">
        <f>IF(Y39="","",Y39)</f>
        <v>1</v>
      </c>
      <c r="N45" s="801">
        <f>W39</f>
        <v>2</v>
      </c>
      <c r="O45" s="776"/>
      <c r="P45" s="775">
        <f>AB42</f>
        <v>1</v>
      </c>
      <c r="Q45" s="801"/>
      <c r="R45" s="312">
        <f>IF(AA42="","",AA42)+AA42</f>
        <v>0</v>
      </c>
      <c r="S45" s="315" t="s">
        <v>1</v>
      </c>
      <c r="T45" s="314">
        <f>IF(Y42="","",Y42)</f>
        <v>1</v>
      </c>
      <c r="U45" s="801">
        <f>W42</f>
        <v>3</v>
      </c>
      <c r="V45" s="776"/>
      <c r="W45" s="728"/>
      <c r="X45" s="729"/>
      <c r="Y45" s="729"/>
      <c r="Z45" s="729"/>
      <c r="AA45" s="729"/>
      <c r="AB45" s="729"/>
      <c r="AC45" s="730"/>
      <c r="AD45" s="780"/>
      <c r="AE45" s="783"/>
      <c r="AF45" s="786"/>
      <c r="AG45" s="786"/>
      <c r="AH45" s="805"/>
      <c r="AI45" s="807"/>
      <c r="AJ45" s="307">
        <f>AD44*10000+1+1</f>
        <v>10002</v>
      </c>
      <c r="AK45" s="319"/>
      <c r="AL45" s="319"/>
      <c r="AM45" s="322"/>
    </row>
    <row r="46" spans="1:43" ht="28.5" customHeight="1" x14ac:dyDescent="0.2">
      <c r="A46" s="316" t="str">
        <f>IF(A44="","",VLOOKUP(A44,参加チーム!$B$7:$D$34,3,FALSE))</f>
        <v>島根県</v>
      </c>
      <c r="B46" s="793"/>
      <c r="C46" s="794"/>
      <c r="D46" s="335">
        <f>IF(AA37="","",AA37)</f>
        <v>0</v>
      </c>
      <c r="E46" s="336" t="s">
        <v>1</v>
      </c>
      <c r="F46" s="337">
        <f>IF(Y37="","",Y37)</f>
        <v>1</v>
      </c>
      <c r="G46" s="794"/>
      <c r="H46" s="800"/>
      <c r="I46" s="777"/>
      <c r="J46" s="802"/>
      <c r="K46" s="330">
        <f>IF(AA40="","",AA40)</f>
        <v>1</v>
      </c>
      <c r="L46" s="317" t="s">
        <v>1</v>
      </c>
      <c r="M46" s="318">
        <f>IF(Y40="","",Y40)</f>
        <v>1</v>
      </c>
      <c r="N46" s="802"/>
      <c r="O46" s="778"/>
      <c r="P46" s="777"/>
      <c r="Q46" s="802"/>
      <c r="R46" s="330">
        <f>IF(AA43="","",AA43)</f>
        <v>1</v>
      </c>
      <c r="S46" s="317" t="s">
        <v>1</v>
      </c>
      <c r="T46" s="318">
        <f>IF(Y43="","",Y43)</f>
        <v>2</v>
      </c>
      <c r="U46" s="802"/>
      <c r="V46" s="778"/>
      <c r="W46" s="731"/>
      <c r="X46" s="732"/>
      <c r="Y46" s="732"/>
      <c r="Z46" s="732"/>
      <c r="AA46" s="732"/>
      <c r="AB46" s="732"/>
      <c r="AC46" s="733"/>
      <c r="AD46" s="781"/>
      <c r="AE46" s="784"/>
      <c r="AF46" s="787"/>
      <c r="AG46" s="787"/>
      <c r="AH46" s="806"/>
      <c r="AI46" s="807"/>
      <c r="AJ46" s="307"/>
      <c r="AK46" s="319"/>
      <c r="AL46" s="319"/>
      <c r="AM46" s="322"/>
    </row>
    <row r="47" spans="1:43" ht="28.5" customHeight="1" x14ac:dyDescent="0.2">
      <c r="A47" s="354"/>
      <c r="B47" s="339"/>
      <c r="C47" s="339"/>
      <c r="D47" s="315"/>
      <c r="E47" s="315"/>
      <c r="F47" s="315"/>
      <c r="G47" s="339"/>
      <c r="H47" s="339"/>
      <c r="I47" s="339"/>
      <c r="J47" s="339"/>
      <c r="K47" s="315"/>
      <c r="L47" s="315"/>
      <c r="M47" s="315"/>
      <c r="N47" s="339"/>
      <c r="O47" s="339"/>
      <c r="P47" s="339"/>
      <c r="Q47" s="339"/>
      <c r="R47" s="315"/>
      <c r="S47" s="315"/>
      <c r="T47" s="315"/>
      <c r="U47" s="339"/>
      <c r="V47" s="339"/>
      <c r="W47" s="339"/>
      <c r="X47" s="339"/>
      <c r="Y47" s="315"/>
      <c r="Z47" s="315"/>
      <c r="AA47" s="315"/>
      <c r="AB47" s="339"/>
      <c r="AC47" s="339"/>
      <c r="AD47" s="340"/>
      <c r="AE47" s="340"/>
      <c r="AF47" s="340"/>
      <c r="AG47" s="340"/>
      <c r="AH47" s="341"/>
      <c r="AI47" s="342">
        <f>SUM($AE$35:$AG$46)</f>
        <v>12</v>
      </c>
      <c r="AJ47" s="301"/>
      <c r="AK47" s="301"/>
      <c r="AL47" s="310"/>
      <c r="AM47" s="322"/>
    </row>
    <row r="48" spans="1:43" ht="28.5" customHeight="1" thickBot="1" x14ac:dyDescent="0.25">
      <c r="A48" s="355"/>
      <c r="B48" s="346"/>
      <c r="C48" s="346"/>
      <c r="D48" s="346"/>
      <c r="E48" s="346"/>
      <c r="F48" s="346"/>
      <c r="G48" s="346"/>
      <c r="H48" s="346"/>
      <c r="I48" s="347"/>
      <c r="J48" s="348"/>
      <c r="K48" s="349"/>
      <c r="L48" s="349"/>
      <c r="M48" s="349"/>
      <c r="N48" s="350"/>
      <c r="O48" s="350"/>
      <c r="P48" s="347"/>
      <c r="Q48" s="348"/>
      <c r="R48" s="349"/>
      <c r="S48" s="349"/>
      <c r="T48" s="349"/>
      <c r="U48" s="350"/>
      <c r="V48" s="350"/>
      <c r="W48" s="347"/>
      <c r="X48" s="348"/>
      <c r="Y48" s="349"/>
      <c r="Z48" s="349"/>
      <c r="AA48" s="349"/>
      <c r="AB48" s="350"/>
      <c r="AC48" s="350"/>
      <c r="AD48" s="351"/>
      <c r="AE48" s="311"/>
      <c r="AF48" s="311"/>
      <c r="AG48" s="311"/>
      <c r="AI48" s="310"/>
      <c r="AJ48" s="310"/>
      <c r="AK48" s="310"/>
      <c r="AL48" s="310"/>
      <c r="AM48" s="322"/>
    </row>
    <row r="49" spans="1:40" ht="53.25" customHeight="1" x14ac:dyDescent="0.2">
      <c r="A49" s="356" t="s">
        <v>190</v>
      </c>
      <c r="B49" s="762" t="str">
        <f>IF(A50="","",VLOOKUP(A50,参加チーム!$B$7:$D$34,2,FALSE))</f>
        <v>常磐・糸生</v>
      </c>
      <c r="C49" s="763"/>
      <c r="D49" s="763"/>
      <c r="E49" s="763"/>
      <c r="F49" s="763"/>
      <c r="G49" s="763"/>
      <c r="H49" s="764"/>
      <c r="I49" s="762" t="str">
        <f>IF(A53="","",VLOOKUP(A53,参加チーム!$B$7:$D$34,2,FALSE))</f>
        <v>はんのう</v>
      </c>
      <c r="J49" s="763"/>
      <c r="K49" s="763"/>
      <c r="L49" s="763"/>
      <c r="M49" s="763"/>
      <c r="N49" s="763"/>
      <c r="O49" s="764"/>
      <c r="P49" s="762" t="str">
        <f>IF(A56="","",VLOOKUP(A56,参加チーム!$B$7:$D$34,2,FALSE))</f>
        <v>鳥上</v>
      </c>
      <c r="Q49" s="763"/>
      <c r="R49" s="763"/>
      <c r="S49" s="763"/>
      <c r="T49" s="763"/>
      <c r="U49" s="763"/>
      <c r="V49" s="828"/>
      <c r="W49" s="823"/>
      <c r="X49" s="824"/>
      <c r="Y49" s="824"/>
      <c r="Z49" s="824"/>
      <c r="AA49" s="824"/>
      <c r="AB49" s="824"/>
      <c r="AC49" s="825"/>
      <c r="AD49" s="297" t="s">
        <v>84</v>
      </c>
      <c r="AE49" s="298" t="s">
        <v>85</v>
      </c>
      <c r="AF49" s="298" t="s">
        <v>86</v>
      </c>
      <c r="AG49" s="298" t="s">
        <v>87</v>
      </c>
      <c r="AH49" s="299" t="s">
        <v>88</v>
      </c>
      <c r="AI49" s="310"/>
      <c r="AJ49" s="310"/>
      <c r="AK49" s="310"/>
      <c r="AL49" s="310"/>
      <c r="AM49" s="322"/>
    </row>
    <row r="50" spans="1:40" ht="28.5" customHeight="1" x14ac:dyDescent="0.2">
      <c r="A50" s="765" t="str">
        <f>参加チーム!B14</f>
        <v>常磐・糸生
ホッケースポーツ少年団</v>
      </c>
      <c r="B50" s="725"/>
      <c r="C50" s="726"/>
      <c r="D50" s="726"/>
      <c r="E50" s="726"/>
      <c r="F50" s="726"/>
      <c r="G50" s="726"/>
      <c r="H50" s="727"/>
      <c r="I50" s="767" t="s">
        <v>68</v>
      </c>
      <c r="J50" s="768"/>
      <c r="K50" s="768" t="str">
        <f>IF(I51=" "," ",IF(I51&gt;N51,"○",IF(I51&lt;N51,"●",IF(I51=N51,"△"))))</f>
        <v>○</v>
      </c>
      <c r="L50" s="768"/>
      <c r="M50" s="768"/>
      <c r="N50" s="305"/>
      <c r="O50" s="306"/>
      <c r="P50" s="767" t="s">
        <v>69</v>
      </c>
      <c r="Q50" s="768"/>
      <c r="R50" s="768" t="str">
        <f>IF(P51=" "," ",IF(P51&gt;U51,"○",IF(P51&lt;U51,"●",IF(P51=U51,"△"))))</f>
        <v>●</v>
      </c>
      <c r="S50" s="768"/>
      <c r="T50" s="768"/>
      <c r="U50" s="305"/>
      <c r="V50" s="357"/>
      <c r="W50" s="821"/>
      <c r="X50" s="822"/>
      <c r="Y50" s="822"/>
      <c r="Z50" s="822"/>
      <c r="AA50" s="822"/>
      <c r="AB50" s="358"/>
      <c r="AC50" s="359"/>
      <c r="AD50" s="779">
        <f>AE50*3+AF50*1+AG50*0</f>
        <v>3</v>
      </c>
      <c r="AE50" s="785">
        <f>COUNTIF(B50:V50,"○")</f>
        <v>1</v>
      </c>
      <c r="AF50" s="785">
        <f>COUNTIF(B50:V50,"△")</f>
        <v>0</v>
      </c>
      <c r="AG50" s="785">
        <f>COUNTIF(B50:V50,"●")</f>
        <v>1</v>
      </c>
      <c r="AH50" s="804">
        <f>IF(AJ51=0,"",RANK(AJ51,AJ50:AJ58,0))</f>
        <v>2</v>
      </c>
      <c r="AI50" s="807" t="str">
        <f>B49</f>
        <v>常磐・糸生</v>
      </c>
      <c r="AJ50" s="307"/>
      <c r="AK50" s="308" t="s">
        <v>467</v>
      </c>
      <c r="AL50" s="309" t="s">
        <v>130</v>
      </c>
      <c r="AM50" s="322"/>
    </row>
    <row r="51" spans="1:40" ht="28.5" customHeight="1" x14ac:dyDescent="0.2">
      <c r="A51" s="766"/>
      <c r="B51" s="728"/>
      <c r="C51" s="729"/>
      <c r="D51" s="729"/>
      <c r="E51" s="729"/>
      <c r="F51" s="729"/>
      <c r="G51" s="729"/>
      <c r="H51" s="730"/>
      <c r="I51" s="775">
        <f>IF(AND(K51="",K52="")," ",SUM(K51:K52))</f>
        <v>3</v>
      </c>
      <c r="J51" s="776"/>
      <c r="K51" s="312">
        <f>IF(I50="","",VLOOKUP(I50,日程!$AJ$6:$AT$143,2,FALSE))</f>
        <v>2</v>
      </c>
      <c r="L51" s="315" t="s">
        <v>1</v>
      </c>
      <c r="M51" s="315">
        <f>IF(I50="","",VLOOKUP(I50,日程!$AJ$6:$AT$143,3,FALSE))</f>
        <v>0</v>
      </c>
      <c r="N51" s="775">
        <f>IF(AND(M51="",M52="")," ",SUM(M51:M52))</f>
        <v>1</v>
      </c>
      <c r="O51" s="776"/>
      <c r="P51" s="775">
        <f>IF(AND(R51="",R52="")," ",SUM(R51:R52))</f>
        <v>0</v>
      </c>
      <c r="Q51" s="776"/>
      <c r="R51" s="312">
        <f>IF(P50="","",VLOOKUP(P50,日程!$AJ$6:$AT$143,2,FALSE))</f>
        <v>0</v>
      </c>
      <c r="S51" s="315" t="s">
        <v>1</v>
      </c>
      <c r="T51" s="314">
        <f>IF(P50="","",VLOOKUP(P50,日程!$AJ$6:$AT$143,3,FALSE))</f>
        <v>1</v>
      </c>
      <c r="U51" s="775">
        <f>IF(AND(T51="",T52="")," ",SUM(T51:T52))</f>
        <v>4</v>
      </c>
      <c r="V51" s="815"/>
      <c r="W51" s="817"/>
      <c r="X51" s="818"/>
      <c r="Y51" s="360"/>
      <c r="Z51" s="360"/>
      <c r="AA51" s="360"/>
      <c r="AB51" s="818"/>
      <c r="AC51" s="826"/>
      <c r="AD51" s="780"/>
      <c r="AE51" s="786"/>
      <c r="AF51" s="786"/>
      <c r="AG51" s="786"/>
      <c r="AH51" s="805"/>
      <c r="AI51" s="807"/>
      <c r="AJ51" s="307">
        <f>AD50*10000+1</f>
        <v>30001</v>
      </c>
      <c r="AK51" s="307">
        <v>1</v>
      </c>
      <c r="AL51" s="310" t="str">
        <f>IF(AI59=6,VLOOKUP(AK51,$AH$50:$AI$58,2,FALSE),"")</f>
        <v>鳥上</v>
      </c>
      <c r="AM51" s="322">
        <f>IF(AL51="","",VLOOKUP(AL51,参加チーム!$C$6:$G$35,3,FALSE))</f>
        <v>17</v>
      </c>
    </row>
    <row r="52" spans="1:40" ht="28.5" customHeight="1" x14ac:dyDescent="0.2">
      <c r="A52" s="361" t="str">
        <f>IF(A50="","",VLOOKUP(A50,参加チーム!$B$7:$D$34,3,FALSE))</f>
        <v>福井県</v>
      </c>
      <c r="B52" s="731"/>
      <c r="C52" s="732"/>
      <c r="D52" s="732"/>
      <c r="E52" s="732"/>
      <c r="F52" s="732"/>
      <c r="G52" s="732"/>
      <c r="H52" s="733"/>
      <c r="I52" s="777"/>
      <c r="J52" s="778"/>
      <c r="K52" s="312">
        <f>IF(I50="","",VLOOKUP(I50,日程!$AJ$6:$AT$143,4,FALSE))</f>
        <v>1</v>
      </c>
      <c r="L52" s="317" t="s">
        <v>1</v>
      </c>
      <c r="M52" s="317">
        <f>IF(I50="","",VLOOKUP(I50,日程!$AJ$6:$AT$143,5,FALSE))</f>
        <v>1</v>
      </c>
      <c r="N52" s="777"/>
      <c r="O52" s="778"/>
      <c r="P52" s="777"/>
      <c r="Q52" s="778"/>
      <c r="R52" s="312">
        <f>IF(P50="","",VLOOKUP(P50,日程!$AJ$6:$AT$143,4,FALSE))</f>
        <v>0</v>
      </c>
      <c r="S52" s="317" t="s">
        <v>1</v>
      </c>
      <c r="T52" s="318">
        <f>IF(P50="","",VLOOKUP(P50,日程!$AJ$6:$AT$143,5,FALSE))</f>
        <v>3</v>
      </c>
      <c r="U52" s="777"/>
      <c r="V52" s="816"/>
      <c r="W52" s="819"/>
      <c r="X52" s="820"/>
      <c r="Y52" s="360"/>
      <c r="Z52" s="362"/>
      <c r="AA52" s="362"/>
      <c r="AB52" s="820"/>
      <c r="AC52" s="827"/>
      <c r="AD52" s="781"/>
      <c r="AE52" s="787"/>
      <c r="AF52" s="787"/>
      <c r="AG52" s="787"/>
      <c r="AH52" s="806"/>
      <c r="AI52" s="807"/>
      <c r="AJ52" s="307"/>
      <c r="AK52" s="319">
        <v>2</v>
      </c>
      <c r="AL52" s="322" t="str">
        <f>IF(AI59=6,VLOOKUP(AK52,$AH$50:$AI$58,2,FALSE),"")</f>
        <v>常磐・糸生</v>
      </c>
      <c r="AM52" s="322">
        <f>IF(AL52="","",VLOOKUP(AL52,参加チーム!$C$6:$G$35,3,FALSE))</f>
        <v>8</v>
      </c>
    </row>
    <row r="53" spans="1:40" ht="28.5" customHeight="1" x14ac:dyDescent="0.2">
      <c r="A53" s="765" t="str">
        <f>参加チーム!B10</f>
        <v>はんのう
ホッケースポーツ少年団</v>
      </c>
      <c r="B53" s="767" t="str">
        <f>I50</f>
        <v>Ｄ①</v>
      </c>
      <c r="C53" s="768"/>
      <c r="D53" s="768" t="str">
        <f>IF(B54=" "," ",IF(B54&gt;G54,"○",IF(B54&lt;G54,"●",IF(B54=G54,"△"))))</f>
        <v>●</v>
      </c>
      <c r="E53" s="768"/>
      <c r="F53" s="768"/>
      <c r="G53" s="305"/>
      <c r="H53" s="306"/>
      <c r="I53" s="725"/>
      <c r="J53" s="726"/>
      <c r="K53" s="726"/>
      <c r="L53" s="726"/>
      <c r="M53" s="726"/>
      <c r="N53" s="726"/>
      <c r="O53" s="727"/>
      <c r="P53" s="767" t="s">
        <v>155</v>
      </c>
      <c r="Q53" s="768"/>
      <c r="R53" s="768" t="str">
        <f>IF(P54=" "," ",IF(P54&gt;U54,"○",IF(P54&lt;U54,"●",IF(P54=U54,"△"))))</f>
        <v>●</v>
      </c>
      <c r="S53" s="768"/>
      <c r="T53" s="768"/>
      <c r="U53" s="305"/>
      <c r="V53" s="357"/>
      <c r="W53" s="821"/>
      <c r="X53" s="822"/>
      <c r="Y53" s="822"/>
      <c r="Z53" s="822"/>
      <c r="AA53" s="822"/>
      <c r="AB53" s="358"/>
      <c r="AC53" s="359"/>
      <c r="AD53" s="779">
        <f>AE53*3+AF53*1+AG53*0</f>
        <v>0</v>
      </c>
      <c r="AE53" s="785">
        <f>COUNTIF(B53:V53,"○")</f>
        <v>0</v>
      </c>
      <c r="AF53" s="785">
        <f>COUNTIF(B53:V53,"△")</f>
        <v>0</v>
      </c>
      <c r="AG53" s="785">
        <f>COUNTIF(B53:V53,"●")</f>
        <v>2</v>
      </c>
      <c r="AH53" s="804">
        <f>IF(AJ54=0,"",RANK(AJ54,AJ50:AJ58,0))</f>
        <v>3</v>
      </c>
      <c r="AI53" s="807" t="str">
        <f>I49</f>
        <v>はんのう</v>
      </c>
      <c r="AJ53" s="307"/>
      <c r="AK53" s="319">
        <v>3</v>
      </c>
      <c r="AL53" s="322" t="str">
        <f>IF(AI59=6,VLOOKUP(AK53,$AH$50:$AI$58,2,FALSE),"")</f>
        <v>はんのう</v>
      </c>
      <c r="AM53" s="322">
        <f>IF(AL53="","",VLOOKUP(AL53,参加チーム!$C$6:$G$35,3,FALSE))</f>
        <v>4</v>
      </c>
      <c r="AN53" s="311" t="str">
        <f>IF(AM53="","",VLOOKUP(AM53,参加チーム!$A$7:$D$34,2,FALSE))</f>
        <v>はんのう
ホッケースポーツ少年団</v>
      </c>
    </row>
    <row r="54" spans="1:40" ht="28.5" customHeight="1" x14ac:dyDescent="0.2">
      <c r="A54" s="766"/>
      <c r="B54" s="775">
        <f>N51</f>
        <v>1</v>
      </c>
      <c r="C54" s="776"/>
      <c r="D54" s="312">
        <f>IF(M51="","",M51)</f>
        <v>0</v>
      </c>
      <c r="E54" s="315" t="s">
        <v>1</v>
      </c>
      <c r="F54" s="314">
        <f>IF(K51="","",K51)</f>
        <v>2</v>
      </c>
      <c r="G54" s="775">
        <f>I51</f>
        <v>3</v>
      </c>
      <c r="H54" s="776"/>
      <c r="I54" s="728"/>
      <c r="J54" s="729"/>
      <c r="K54" s="729"/>
      <c r="L54" s="729"/>
      <c r="M54" s="729"/>
      <c r="N54" s="729"/>
      <c r="O54" s="730"/>
      <c r="P54" s="775">
        <f>IF(AND(R54="",R55="")," ",SUM(R54:R55))</f>
        <v>0</v>
      </c>
      <c r="Q54" s="776"/>
      <c r="R54" s="312">
        <f>IF(P53="","",VLOOKUP(P53,日程!$AJ$6:$AT$143,2,FALSE))</f>
        <v>0</v>
      </c>
      <c r="S54" s="315" t="s">
        <v>1</v>
      </c>
      <c r="T54" s="314">
        <f>IF(P53="","",VLOOKUP(P53,日程!$AJ$6:$AT$143,3,FALSE))</f>
        <v>3</v>
      </c>
      <c r="U54" s="775">
        <f>IF(AND(T54="",T55="")," ",SUM(T54:T55))</f>
        <v>5</v>
      </c>
      <c r="V54" s="815"/>
      <c r="W54" s="817"/>
      <c r="X54" s="818"/>
      <c r="Y54" s="360"/>
      <c r="Z54" s="360"/>
      <c r="AA54" s="360"/>
      <c r="AB54" s="818"/>
      <c r="AC54" s="826"/>
      <c r="AD54" s="780"/>
      <c r="AE54" s="786"/>
      <c r="AF54" s="786"/>
      <c r="AG54" s="786"/>
      <c r="AH54" s="805"/>
      <c r="AI54" s="807"/>
      <c r="AJ54" s="307">
        <f>AD53*10000+1</f>
        <v>1</v>
      </c>
      <c r="AK54" s="319"/>
      <c r="AL54" s="310"/>
      <c r="AM54" s="322"/>
    </row>
    <row r="55" spans="1:40" ht="28.5" customHeight="1" x14ac:dyDescent="0.2">
      <c r="A55" s="361" t="str">
        <f>IF(A53="","",VLOOKUP(A53,参加チーム!$B$7:$D$34,3,FALSE))</f>
        <v>埼玉県</v>
      </c>
      <c r="B55" s="777"/>
      <c r="C55" s="778"/>
      <c r="D55" s="330">
        <f>IF(M52="","",M52)</f>
        <v>1</v>
      </c>
      <c r="E55" s="317" t="s">
        <v>1</v>
      </c>
      <c r="F55" s="318">
        <f>IF(K52="","",K52)</f>
        <v>1</v>
      </c>
      <c r="G55" s="777"/>
      <c r="H55" s="778"/>
      <c r="I55" s="731"/>
      <c r="J55" s="732"/>
      <c r="K55" s="732"/>
      <c r="L55" s="732"/>
      <c r="M55" s="732"/>
      <c r="N55" s="732"/>
      <c r="O55" s="733"/>
      <c r="P55" s="777"/>
      <c r="Q55" s="778"/>
      <c r="R55" s="312">
        <f>IF(P53="","",VLOOKUP(P53,日程!$AJ$6:$AT$143,4,FALSE))</f>
        <v>0</v>
      </c>
      <c r="S55" s="317" t="s">
        <v>1</v>
      </c>
      <c r="T55" s="314">
        <f>IF(P53="","",VLOOKUP(P53,日程!$AJ$6:$AT$143,5,FALSE))</f>
        <v>2</v>
      </c>
      <c r="U55" s="777"/>
      <c r="V55" s="816"/>
      <c r="W55" s="819"/>
      <c r="X55" s="820"/>
      <c r="Y55" s="362"/>
      <c r="Z55" s="362"/>
      <c r="AA55" s="362"/>
      <c r="AB55" s="820"/>
      <c r="AC55" s="827"/>
      <c r="AD55" s="781"/>
      <c r="AE55" s="787"/>
      <c r="AF55" s="787"/>
      <c r="AG55" s="787"/>
      <c r="AH55" s="806"/>
      <c r="AI55" s="807"/>
      <c r="AJ55" s="307"/>
      <c r="AK55" s="331"/>
      <c r="AL55" s="310"/>
      <c r="AM55" s="322"/>
    </row>
    <row r="56" spans="1:40" ht="28.5" customHeight="1" x14ac:dyDescent="0.2">
      <c r="A56" s="812" t="str">
        <f>参加チーム!B23</f>
        <v>鳥上
ホッケースポーツ少年団</v>
      </c>
      <c r="B56" s="767" t="str">
        <f>P50</f>
        <v>Ｄ③</v>
      </c>
      <c r="C56" s="768"/>
      <c r="D56" s="768" t="str">
        <f>IF(B57=" "," ",IF(B57&gt;G57,"○",IF(B57&lt;G57,"●",IF(B57=G57,"△"))))</f>
        <v>○</v>
      </c>
      <c r="E56" s="768"/>
      <c r="F56" s="768"/>
      <c r="G56" s="305"/>
      <c r="H56" s="306"/>
      <c r="I56" s="767" t="str">
        <f>P53</f>
        <v>Ｄ②</v>
      </c>
      <c r="J56" s="768"/>
      <c r="K56" s="768" t="str">
        <f>IF(I57=" "," ",IF(I57&gt;N57,"○",IF(I57&lt;N57,"●",IF(I57=N57,"△"))))</f>
        <v>○</v>
      </c>
      <c r="L56" s="768"/>
      <c r="M56" s="768"/>
      <c r="N56" s="305"/>
      <c r="O56" s="306"/>
      <c r="P56" s="725"/>
      <c r="Q56" s="726"/>
      <c r="R56" s="726"/>
      <c r="S56" s="726"/>
      <c r="T56" s="726"/>
      <c r="U56" s="726"/>
      <c r="V56" s="727"/>
      <c r="W56" s="829"/>
      <c r="X56" s="830"/>
      <c r="Y56" s="830"/>
      <c r="Z56" s="830"/>
      <c r="AA56" s="830"/>
      <c r="AB56" s="830"/>
      <c r="AC56" s="831"/>
      <c r="AD56" s="779">
        <f>AE56*3+AF56*1+AG56*0</f>
        <v>6</v>
      </c>
      <c r="AE56" s="785">
        <f>COUNTIF(B56:V56,"○")</f>
        <v>2</v>
      </c>
      <c r="AF56" s="785">
        <f>COUNTIF(B56:V56,"△")</f>
        <v>0</v>
      </c>
      <c r="AG56" s="785">
        <f>COUNTIF(B56:V56,"●")</f>
        <v>0</v>
      </c>
      <c r="AH56" s="804">
        <f>IF(AJ57=0,"",RANK(AJ57,AJ50:AJ58,0))</f>
        <v>1</v>
      </c>
      <c r="AI56" s="807" t="str">
        <f>P49</f>
        <v>鳥上</v>
      </c>
      <c r="AJ56" s="307"/>
      <c r="AK56" s="319"/>
      <c r="AL56" s="310"/>
      <c r="AM56" s="322"/>
    </row>
    <row r="57" spans="1:40" ht="28.5" customHeight="1" x14ac:dyDescent="0.2">
      <c r="A57" s="813"/>
      <c r="B57" s="775">
        <f>U51</f>
        <v>4</v>
      </c>
      <c r="C57" s="776"/>
      <c r="D57" s="312">
        <f>IF(T51="","",T51)</f>
        <v>1</v>
      </c>
      <c r="E57" s="315" t="s">
        <v>1</v>
      </c>
      <c r="F57" s="314">
        <f>IF(R51="","",R51)</f>
        <v>0</v>
      </c>
      <c r="G57" s="775">
        <f>P51</f>
        <v>0</v>
      </c>
      <c r="H57" s="776"/>
      <c r="I57" s="775">
        <f>U54</f>
        <v>5</v>
      </c>
      <c r="J57" s="776"/>
      <c r="K57" s="312">
        <f>IF(T54="","",T54)</f>
        <v>3</v>
      </c>
      <c r="L57" s="315" t="s">
        <v>1</v>
      </c>
      <c r="M57" s="314">
        <f>IF(R54="","",R54)</f>
        <v>0</v>
      </c>
      <c r="N57" s="775">
        <f>P54</f>
        <v>0</v>
      </c>
      <c r="O57" s="776"/>
      <c r="P57" s="728"/>
      <c r="Q57" s="729"/>
      <c r="R57" s="729"/>
      <c r="S57" s="729"/>
      <c r="T57" s="729"/>
      <c r="U57" s="729"/>
      <c r="V57" s="730"/>
      <c r="W57" s="832"/>
      <c r="X57" s="833"/>
      <c r="Y57" s="833"/>
      <c r="Z57" s="833"/>
      <c r="AA57" s="833"/>
      <c r="AB57" s="833"/>
      <c r="AC57" s="834"/>
      <c r="AD57" s="780"/>
      <c r="AE57" s="786"/>
      <c r="AF57" s="786"/>
      <c r="AG57" s="786"/>
      <c r="AH57" s="805"/>
      <c r="AI57" s="807"/>
      <c r="AJ57" s="307">
        <f>AD56*10000+1</f>
        <v>60001</v>
      </c>
      <c r="AK57" s="319"/>
      <c r="AL57" s="310"/>
      <c r="AM57" s="322"/>
    </row>
    <row r="58" spans="1:40" ht="28.5" customHeight="1" thickBot="1" x14ac:dyDescent="0.25">
      <c r="A58" s="363" t="str">
        <f>IF(A56="","",VLOOKUP(A56,参加チーム!$B$7:$D$34,3,FALSE))</f>
        <v>島根県</v>
      </c>
      <c r="B58" s="808"/>
      <c r="C58" s="809"/>
      <c r="D58" s="364">
        <f>IF(T52="","",T52)</f>
        <v>3</v>
      </c>
      <c r="E58" s="365" t="s">
        <v>1</v>
      </c>
      <c r="F58" s="366">
        <f>IF(R52="","",R52)</f>
        <v>0</v>
      </c>
      <c r="G58" s="808"/>
      <c r="H58" s="809"/>
      <c r="I58" s="808"/>
      <c r="J58" s="809"/>
      <c r="K58" s="364">
        <f>IF(T55="","",T55)</f>
        <v>2</v>
      </c>
      <c r="L58" s="365" t="s">
        <v>1</v>
      </c>
      <c r="M58" s="366">
        <f>IF(R55="","",R55)</f>
        <v>0</v>
      </c>
      <c r="N58" s="808"/>
      <c r="O58" s="809"/>
      <c r="P58" s="731"/>
      <c r="Q58" s="732"/>
      <c r="R58" s="732"/>
      <c r="S58" s="732"/>
      <c r="T58" s="732"/>
      <c r="U58" s="732"/>
      <c r="V58" s="733"/>
      <c r="W58" s="835"/>
      <c r="X58" s="836"/>
      <c r="Y58" s="836"/>
      <c r="Z58" s="836"/>
      <c r="AA58" s="836"/>
      <c r="AB58" s="836"/>
      <c r="AC58" s="837"/>
      <c r="AD58" s="810"/>
      <c r="AE58" s="811"/>
      <c r="AF58" s="811"/>
      <c r="AG58" s="811"/>
      <c r="AH58" s="814"/>
      <c r="AI58" s="807"/>
      <c r="AJ58" s="307"/>
      <c r="AK58" s="319"/>
      <c r="AL58" s="310"/>
      <c r="AM58" s="322"/>
    </row>
    <row r="59" spans="1:40" ht="28.5" customHeight="1" x14ac:dyDescent="0.2">
      <c r="A59" s="355"/>
      <c r="B59" s="346"/>
      <c r="C59" s="346"/>
      <c r="D59" s="346"/>
      <c r="E59" s="346"/>
      <c r="F59" s="346"/>
      <c r="G59" s="346"/>
      <c r="H59" s="346"/>
      <c r="I59" s="347"/>
      <c r="J59" s="348"/>
      <c r="K59" s="349"/>
      <c r="L59" s="349"/>
      <c r="M59" s="349"/>
      <c r="N59" s="350"/>
      <c r="O59" s="350"/>
      <c r="P59" s="347"/>
      <c r="Q59" s="348"/>
      <c r="R59" s="349"/>
      <c r="S59" s="349"/>
      <c r="T59" s="349"/>
      <c r="U59" s="350"/>
      <c r="V59" s="350"/>
      <c r="W59" s="347"/>
      <c r="X59" s="348"/>
      <c r="Y59" s="349"/>
      <c r="Z59" s="349"/>
      <c r="AA59" s="349"/>
      <c r="AB59" s="350"/>
      <c r="AC59" s="350"/>
      <c r="AD59" s="351"/>
      <c r="AE59" s="311"/>
      <c r="AF59" s="311"/>
      <c r="AG59" s="311"/>
      <c r="AH59" s="367"/>
      <c r="AI59" s="368">
        <f>SUM(AE50:AG58)</f>
        <v>6</v>
      </c>
      <c r="AJ59" s="307"/>
      <c r="AK59" s="319"/>
      <c r="AL59" s="310"/>
      <c r="AM59" s="322"/>
    </row>
    <row r="60" spans="1:40" ht="28.5" customHeight="1" thickBot="1" x14ac:dyDescent="0.25">
      <c r="A60" s="355"/>
      <c r="B60" s="346"/>
      <c r="C60" s="346"/>
      <c r="D60" s="346"/>
      <c r="E60" s="346"/>
      <c r="F60" s="346"/>
      <c r="G60" s="346"/>
      <c r="H60" s="346"/>
      <c r="I60" s="347"/>
      <c r="J60" s="348"/>
      <c r="K60" s="349"/>
      <c r="L60" s="349"/>
      <c r="M60" s="349"/>
      <c r="N60" s="350"/>
      <c r="O60" s="350"/>
      <c r="P60" s="347"/>
      <c r="Q60" s="348"/>
      <c r="R60" s="349"/>
      <c r="S60" s="349"/>
      <c r="T60" s="349"/>
      <c r="U60" s="350"/>
      <c r="V60" s="350"/>
      <c r="W60" s="347"/>
      <c r="X60" s="348"/>
      <c r="Y60" s="349"/>
      <c r="Z60" s="349"/>
      <c r="AA60" s="349"/>
      <c r="AB60" s="350"/>
      <c r="AC60" s="350"/>
      <c r="AD60" s="351"/>
      <c r="AE60" s="311"/>
      <c r="AF60" s="311"/>
      <c r="AG60" s="311"/>
      <c r="AI60" s="310"/>
      <c r="AJ60" s="310"/>
      <c r="AK60" s="310"/>
      <c r="AL60" s="310"/>
      <c r="AM60" s="322"/>
    </row>
    <row r="61" spans="1:40" ht="53.25" customHeight="1" x14ac:dyDescent="0.2">
      <c r="A61" s="356" t="s">
        <v>197</v>
      </c>
      <c r="B61" s="762" t="str">
        <f>IF(A62="","",VLOOKUP(A62,参加チーム!$B$7:$D$34,2,FALSE))</f>
        <v>八川</v>
      </c>
      <c r="C61" s="763"/>
      <c r="D61" s="763"/>
      <c r="E61" s="763"/>
      <c r="F61" s="763"/>
      <c r="G61" s="763"/>
      <c r="H61" s="764"/>
      <c r="I61" s="762" t="str">
        <f>IF(A65="","",VLOOKUP(A65,参加チーム!$B$7:$D$34,2,FALSE))</f>
        <v>春照</v>
      </c>
      <c r="J61" s="763"/>
      <c r="K61" s="763"/>
      <c r="L61" s="763"/>
      <c r="M61" s="763"/>
      <c r="N61" s="763"/>
      <c r="O61" s="764"/>
      <c r="P61" s="762" t="str">
        <f>IF(A68="","",VLOOKUP(A68,参加チーム!$B$7:$D$34,2,FALSE))</f>
        <v>各務原</v>
      </c>
      <c r="Q61" s="763"/>
      <c r="R61" s="763"/>
      <c r="S61" s="763"/>
      <c r="T61" s="763"/>
      <c r="U61" s="763"/>
      <c r="V61" s="828"/>
      <c r="W61" s="823"/>
      <c r="X61" s="824"/>
      <c r="Y61" s="824"/>
      <c r="Z61" s="824"/>
      <c r="AA61" s="824"/>
      <c r="AB61" s="824"/>
      <c r="AC61" s="825"/>
      <c r="AD61" s="297" t="s">
        <v>84</v>
      </c>
      <c r="AE61" s="298" t="s">
        <v>85</v>
      </c>
      <c r="AF61" s="298" t="s">
        <v>86</v>
      </c>
      <c r="AG61" s="298" t="s">
        <v>87</v>
      </c>
      <c r="AH61" s="299" t="s">
        <v>88</v>
      </c>
      <c r="AI61" s="310"/>
      <c r="AJ61" s="310"/>
      <c r="AK61" s="310"/>
      <c r="AL61" s="310"/>
      <c r="AM61" s="322"/>
    </row>
    <row r="62" spans="1:40" ht="28.5" customHeight="1" x14ac:dyDescent="0.2">
      <c r="A62" s="765" t="str">
        <f>参加チーム!B24</f>
        <v>八川小学校
ホッケースポーツ少年団</v>
      </c>
      <c r="B62" s="725"/>
      <c r="C62" s="726"/>
      <c r="D62" s="726"/>
      <c r="E62" s="726"/>
      <c r="F62" s="726"/>
      <c r="G62" s="726"/>
      <c r="H62" s="727"/>
      <c r="I62" s="767" t="s">
        <v>58</v>
      </c>
      <c r="J62" s="768"/>
      <c r="K62" s="768" t="str">
        <f>IF(I63=" "," ",IF(I63&gt;N63,"○",IF(I63&lt;N63,"●",IF(I63=N63,"△"))))</f>
        <v>●</v>
      </c>
      <c r="L62" s="768"/>
      <c r="M62" s="768"/>
      <c r="N62" s="305"/>
      <c r="O62" s="306"/>
      <c r="P62" s="767" t="s">
        <v>62</v>
      </c>
      <c r="Q62" s="768"/>
      <c r="R62" s="768" t="str">
        <f>IF(P63=" "," ",IF(P63&gt;U63,"○",IF(P63&lt;U63,"●",IF(P63=U63,"△"))))</f>
        <v>○</v>
      </c>
      <c r="S62" s="768"/>
      <c r="T62" s="768"/>
      <c r="U62" s="305"/>
      <c r="V62" s="357"/>
      <c r="W62" s="821"/>
      <c r="X62" s="822"/>
      <c r="Y62" s="822"/>
      <c r="Z62" s="822"/>
      <c r="AA62" s="822"/>
      <c r="AB62" s="358"/>
      <c r="AC62" s="359"/>
      <c r="AD62" s="779">
        <f>AE62*3+AF62*1+AG62*0</f>
        <v>3</v>
      </c>
      <c r="AE62" s="785">
        <f>COUNTIF(B62:V62,"○")</f>
        <v>1</v>
      </c>
      <c r="AF62" s="785">
        <f>COUNTIF(B62:V62,"△")</f>
        <v>0</v>
      </c>
      <c r="AG62" s="785">
        <f>COUNTIF(B62:V62,"●")</f>
        <v>1</v>
      </c>
      <c r="AH62" s="804">
        <f>IF(AJ63=0,"",RANK(AJ63,AJ62:AJ70,0))</f>
        <v>2</v>
      </c>
      <c r="AI62" s="807" t="str">
        <f>B61</f>
        <v>八川</v>
      </c>
      <c r="AJ62" s="307"/>
      <c r="AK62" s="308" t="s">
        <v>468</v>
      </c>
      <c r="AL62" s="309" t="s">
        <v>130</v>
      </c>
      <c r="AM62" s="322"/>
    </row>
    <row r="63" spans="1:40" ht="28.5" customHeight="1" x14ac:dyDescent="0.2">
      <c r="A63" s="766"/>
      <c r="B63" s="728"/>
      <c r="C63" s="729"/>
      <c r="D63" s="729"/>
      <c r="E63" s="729"/>
      <c r="F63" s="729"/>
      <c r="G63" s="729"/>
      <c r="H63" s="730"/>
      <c r="I63" s="775">
        <f>IF(AND(K63="",K64="")," ",SUM(K63:K64))</f>
        <v>0</v>
      </c>
      <c r="J63" s="776"/>
      <c r="K63" s="312">
        <f>IF(I62="","",VLOOKUP(I62,日程!$AJ$6:$AT$143,2,FALSE))</f>
        <v>0</v>
      </c>
      <c r="L63" s="315" t="s">
        <v>1</v>
      </c>
      <c r="M63" s="315">
        <f>IF(I62="","",VLOOKUP(I62,日程!$AJ$6:$AT$143,3,FALSE))</f>
        <v>1</v>
      </c>
      <c r="N63" s="775">
        <f>IF(AND(M63="",M64="")," ",SUM(M63:M64))</f>
        <v>3</v>
      </c>
      <c r="O63" s="776"/>
      <c r="P63" s="775">
        <f>IF(AND(R63="",R64="")," ",SUM(R63:R64))</f>
        <v>4</v>
      </c>
      <c r="Q63" s="776"/>
      <c r="R63" s="312">
        <f>IF(P62="","",VLOOKUP(P62,日程!$AJ$6:$AT$143,2,FALSE))</f>
        <v>1</v>
      </c>
      <c r="S63" s="315" t="s">
        <v>1</v>
      </c>
      <c r="T63" s="314">
        <f>IF(P62="","",VLOOKUP(P62,日程!$AJ$6:$AT$143,3,FALSE))</f>
        <v>0</v>
      </c>
      <c r="U63" s="775">
        <f>IF(AND(T63="",T64="")," ",SUM(T63:T64))</f>
        <v>1</v>
      </c>
      <c r="V63" s="815"/>
      <c r="W63" s="817"/>
      <c r="X63" s="818"/>
      <c r="Y63" s="360"/>
      <c r="Z63" s="360"/>
      <c r="AA63" s="360"/>
      <c r="AB63" s="818"/>
      <c r="AC63" s="826"/>
      <c r="AD63" s="780"/>
      <c r="AE63" s="786"/>
      <c r="AF63" s="786"/>
      <c r="AG63" s="786"/>
      <c r="AH63" s="805"/>
      <c r="AI63" s="807"/>
      <c r="AJ63" s="307">
        <f>AD62*10000+1</f>
        <v>30001</v>
      </c>
      <c r="AK63" s="307">
        <v>1</v>
      </c>
      <c r="AL63" s="310" t="str">
        <f>IF(AI71=6,VLOOKUP(AK63,$AH$62:$AI$70,2,FALSE),"")</f>
        <v>春照</v>
      </c>
      <c r="AM63" s="322">
        <f>IF(AL63="","",VLOOKUP(AL63,参加チーム!$C$6:$G$35,3,FALSE))</f>
        <v>13</v>
      </c>
    </row>
    <row r="64" spans="1:40" ht="28.5" customHeight="1" x14ac:dyDescent="0.2">
      <c r="A64" s="361" t="str">
        <f>IF(A62="","",VLOOKUP(A62,参加チーム!$B$7:$D$34,3,FALSE))</f>
        <v>島根県</v>
      </c>
      <c r="B64" s="731"/>
      <c r="C64" s="732"/>
      <c r="D64" s="732"/>
      <c r="E64" s="732"/>
      <c r="F64" s="732"/>
      <c r="G64" s="732"/>
      <c r="H64" s="733"/>
      <c r="I64" s="777"/>
      <c r="J64" s="778"/>
      <c r="K64" s="312">
        <f>IF(I62="","",VLOOKUP(I62,日程!$AJ$6:$AT$143,4,FALSE))</f>
        <v>0</v>
      </c>
      <c r="L64" s="317" t="s">
        <v>1</v>
      </c>
      <c r="M64" s="317">
        <f>IF(I62="","",VLOOKUP(I62,日程!$AJ$6:$AT$143,5,FALSE))</f>
        <v>2</v>
      </c>
      <c r="N64" s="777"/>
      <c r="O64" s="778"/>
      <c r="P64" s="777"/>
      <c r="Q64" s="778"/>
      <c r="R64" s="312">
        <f>IF(P62="","",VLOOKUP(P62,日程!$AJ$6:$AT$143,4,FALSE))</f>
        <v>3</v>
      </c>
      <c r="S64" s="317" t="s">
        <v>1</v>
      </c>
      <c r="T64" s="318">
        <f>IF(P62="","",VLOOKUP(P62,日程!$AJ$6:$AT$143,5,FALSE))</f>
        <v>1</v>
      </c>
      <c r="U64" s="777"/>
      <c r="V64" s="816"/>
      <c r="W64" s="819"/>
      <c r="X64" s="820"/>
      <c r="Y64" s="360"/>
      <c r="Z64" s="362"/>
      <c r="AA64" s="362"/>
      <c r="AB64" s="820"/>
      <c r="AC64" s="827"/>
      <c r="AD64" s="781"/>
      <c r="AE64" s="787"/>
      <c r="AF64" s="787"/>
      <c r="AG64" s="787"/>
      <c r="AH64" s="806"/>
      <c r="AI64" s="807"/>
      <c r="AJ64" s="307"/>
      <c r="AK64" s="319">
        <v>2</v>
      </c>
      <c r="AL64" s="310" t="str">
        <f>IF(AI71=6,VLOOKUP(AK64,$AH$62:$AI$70,2,FALSE),"")</f>
        <v>八川</v>
      </c>
      <c r="AM64" s="322">
        <f>IF(AL64="","",VLOOKUP(AL64,参加チーム!$C$6:$G$35,3,FALSE))</f>
        <v>18</v>
      </c>
    </row>
    <row r="65" spans="1:40" ht="28.5" customHeight="1" x14ac:dyDescent="0.2">
      <c r="A65" s="765" t="str">
        <f>参加チーム!B19</f>
        <v>春照
ホッケースポーツ少年団</v>
      </c>
      <c r="B65" s="767" t="str">
        <f>I62</f>
        <v>Ｅ①</v>
      </c>
      <c r="C65" s="768"/>
      <c r="D65" s="768" t="str">
        <f>IF(B66=" "," ",IF(B66&gt;G66,"○",IF(B66&lt;G66,"●",IF(B66=G66,"△"))))</f>
        <v>○</v>
      </c>
      <c r="E65" s="768"/>
      <c r="F65" s="768"/>
      <c r="G65" s="305"/>
      <c r="H65" s="306"/>
      <c r="I65" s="725"/>
      <c r="J65" s="726"/>
      <c r="K65" s="726"/>
      <c r="L65" s="726"/>
      <c r="M65" s="726"/>
      <c r="N65" s="726"/>
      <c r="O65" s="727"/>
      <c r="P65" s="767" t="s">
        <v>60</v>
      </c>
      <c r="Q65" s="768"/>
      <c r="R65" s="768" t="str">
        <f>IF(P66=" "," ",IF(P66&gt;U66,"○",IF(P66&lt;U66,"●",IF(P66=U66,"△"))))</f>
        <v>○</v>
      </c>
      <c r="S65" s="768"/>
      <c r="T65" s="768"/>
      <c r="U65" s="305"/>
      <c r="V65" s="357"/>
      <c r="W65" s="821"/>
      <c r="X65" s="822"/>
      <c r="Y65" s="822"/>
      <c r="Z65" s="822"/>
      <c r="AA65" s="822"/>
      <c r="AB65" s="358"/>
      <c r="AC65" s="359"/>
      <c r="AD65" s="779">
        <f>AE65*3+AF65*1+AG65*0</f>
        <v>6</v>
      </c>
      <c r="AE65" s="785">
        <f>COUNTIF(B65:V65,"○")</f>
        <v>2</v>
      </c>
      <c r="AF65" s="785">
        <f>COUNTIF(B65:V65,"△")</f>
        <v>0</v>
      </c>
      <c r="AG65" s="785">
        <f>COUNTIF(B65:V65,"●")</f>
        <v>0</v>
      </c>
      <c r="AH65" s="804">
        <f>IF(AJ66=0,"",RANK(AJ66,AJ62:AJ70,0))</f>
        <v>1</v>
      </c>
      <c r="AI65" s="807" t="str">
        <f>I61</f>
        <v>春照</v>
      </c>
      <c r="AJ65" s="307"/>
      <c r="AK65" s="319">
        <v>3</v>
      </c>
      <c r="AL65" s="310" t="str">
        <f>IF(AI71=6,VLOOKUP(AK65,$AH$62:$AI$70,2,FALSE),"")</f>
        <v>各務原</v>
      </c>
      <c r="AM65" s="322">
        <f>IF(AL65="","",VLOOKUP(AL65,参加チーム!$C$6:$G$35,3,FALSE))</f>
        <v>11</v>
      </c>
      <c r="AN65" s="311" t="str">
        <f>IF(AM65="","",VLOOKUP(AM65,参加チーム!$A$7:$D$34,2,FALSE))</f>
        <v>各務原市
ホッケースポーツ少年団</v>
      </c>
    </row>
    <row r="66" spans="1:40" ht="28.5" customHeight="1" x14ac:dyDescent="0.2">
      <c r="A66" s="766"/>
      <c r="B66" s="775">
        <f>N63</f>
        <v>3</v>
      </c>
      <c r="C66" s="776"/>
      <c r="D66" s="312">
        <f>IF(M63="","",M63)</f>
        <v>1</v>
      </c>
      <c r="E66" s="315" t="s">
        <v>1</v>
      </c>
      <c r="F66" s="314">
        <f>IF(K63="","",K63)</f>
        <v>0</v>
      </c>
      <c r="G66" s="775">
        <f>I63</f>
        <v>0</v>
      </c>
      <c r="H66" s="776"/>
      <c r="I66" s="728"/>
      <c r="J66" s="729"/>
      <c r="K66" s="729"/>
      <c r="L66" s="729"/>
      <c r="M66" s="729"/>
      <c r="N66" s="729"/>
      <c r="O66" s="730"/>
      <c r="P66" s="775">
        <f>IF(AND(R66="",R67="")," ",SUM(R66:R67))</f>
        <v>4</v>
      </c>
      <c r="Q66" s="776"/>
      <c r="R66" s="312">
        <f>IF(P65="","",VLOOKUP(P65,日程!$AJ$6:$AT$143,2,FALSE))</f>
        <v>2</v>
      </c>
      <c r="S66" s="315" t="s">
        <v>1</v>
      </c>
      <c r="T66" s="314">
        <f>IF(P65="","",VLOOKUP(P65,日程!$AJ$6:$AT$143,3,FALSE))</f>
        <v>0</v>
      </c>
      <c r="U66" s="775">
        <f>IF(AND(T66="",T67="")," ",SUM(T66:T67))</f>
        <v>0</v>
      </c>
      <c r="V66" s="815"/>
      <c r="W66" s="817"/>
      <c r="X66" s="818"/>
      <c r="Y66" s="360"/>
      <c r="Z66" s="360"/>
      <c r="AA66" s="360"/>
      <c r="AB66" s="818"/>
      <c r="AC66" s="826"/>
      <c r="AD66" s="780"/>
      <c r="AE66" s="786"/>
      <c r="AF66" s="786"/>
      <c r="AG66" s="786"/>
      <c r="AH66" s="805"/>
      <c r="AI66" s="807"/>
      <c r="AJ66" s="307">
        <f>AD65*10000+1</f>
        <v>60001</v>
      </c>
      <c r="AK66" s="319"/>
      <c r="AL66" s="310"/>
      <c r="AM66" s="322"/>
    </row>
    <row r="67" spans="1:40" ht="28.5" customHeight="1" x14ac:dyDescent="0.2">
      <c r="A67" s="361" t="str">
        <f>IF(A65="","",VLOOKUP(A65,参加チーム!$B$7:$D$34,3,FALSE))</f>
        <v>滋賀県</v>
      </c>
      <c r="B67" s="777"/>
      <c r="C67" s="778"/>
      <c r="D67" s="330">
        <f>IF(M64="","",M64)</f>
        <v>2</v>
      </c>
      <c r="E67" s="317" t="s">
        <v>1</v>
      </c>
      <c r="F67" s="318">
        <f>IF(K64="","",K64)</f>
        <v>0</v>
      </c>
      <c r="G67" s="777"/>
      <c r="H67" s="778"/>
      <c r="I67" s="731"/>
      <c r="J67" s="732"/>
      <c r="K67" s="732"/>
      <c r="L67" s="732"/>
      <c r="M67" s="732"/>
      <c r="N67" s="732"/>
      <c r="O67" s="733"/>
      <c r="P67" s="777"/>
      <c r="Q67" s="778"/>
      <c r="R67" s="312">
        <f>IF(P65="","",VLOOKUP(P65,日程!$AJ$6:$AT$143,4,FALSE))</f>
        <v>2</v>
      </c>
      <c r="S67" s="317" t="s">
        <v>1</v>
      </c>
      <c r="T67" s="314">
        <f>IF(P65="","",VLOOKUP(P65,日程!$AJ$6:$AT$143,5,FALSE))</f>
        <v>0</v>
      </c>
      <c r="U67" s="777"/>
      <c r="V67" s="816"/>
      <c r="W67" s="819"/>
      <c r="X67" s="820"/>
      <c r="Y67" s="362"/>
      <c r="Z67" s="362"/>
      <c r="AA67" s="362"/>
      <c r="AB67" s="820"/>
      <c r="AC67" s="827"/>
      <c r="AD67" s="781"/>
      <c r="AE67" s="787"/>
      <c r="AF67" s="787"/>
      <c r="AG67" s="787"/>
      <c r="AH67" s="806"/>
      <c r="AI67" s="807"/>
      <c r="AJ67" s="307"/>
      <c r="AK67" s="331"/>
      <c r="AL67" s="310"/>
      <c r="AM67" s="322"/>
    </row>
    <row r="68" spans="1:40" ht="28.5" customHeight="1" x14ac:dyDescent="0.2">
      <c r="A68" s="812" t="str">
        <f>参加チーム!B17</f>
        <v>各務原市
ホッケースポーツ少年団</v>
      </c>
      <c r="B68" s="767" t="str">
        <f>P62</f>
        <v>Ｅ③</v>
      </c>
      <c r="C68" s="768"/>
      <c r="D68" s="768" t="str">
        <f>IF(B69=" "," ",IF(B69&gt;G69,"○",IF(B69&lt;G69,"●",IF(B69=G69,"△"))))</f>
        <v>●</v>
      </c>
      <c r="E68" s="768"/>
      <c r="F68" s="768"/>
      <c r="G68" s="305"/>
      <c r="H68" s="306"/>
      <c r="I68" s="767" t="str">
        <f>P65</f>
        <v>Ｅ②</v>
      </c>
      <c r="J68" s="768"/>
      <c r="K68" s="768" t="str">
        <f>IF(I69=" "," ",IF(I69&gt;N69,"○",IF(I69&lt;N69,"●",IF(I69=N69,"△"))))</f>
        <v>●</v>
      </c>
      <c r="L68" s="768"/>
      <c r="M68" s="768"/>
      <c r="N68" s="305"/>
      <c r="O68" s="306"/>
      <c r="P68" s="725"/>
      <c r="Q68" s="726"/>
      <c r="R68" s="726"/>
      <c r="S68" s="726"/>
      <c r="T68" s="726"/>
      <c r="U68" s="726"/>
      <c r="V68" s="727"/>
      <c r="W68" s="829"/>
      <c r="X68" s="830"/>
      <c r="Y68" s="830"/>
      <c r="Z68" s="830"/>
      <c r="AA68" s="830"/>
      <c r="AB68" s="830"/>
      <c r="AC68" s="831"/>
      <c r="AD68" s="779">
        <f>AE68*3+AF68*1+AG68*0</f>
        <v>0</v>
      </c>
      <c r="AE68" s="785">
        <f>COUNTIF(B68:V68,"○")</f>
        <v>0</v>
      </c>
      <c r="AF68" s="785">
        <f>COUNTIF(B68:V68,"△")</f>
        <v>0</v>
      </c>
      <c r="AG68" s="785">
        <f>COUNTIF(B68:V68,"●")</f>
        <v>2</v>
      </c>
      <c r="AH68" s="804">
        <f>IF(AJ69=0,"",RANK(AJ69,AJ62:AJ70,0))</f>
        <v>3</v>
      </c>
      <c r="AI68" s="807" t="str">
        <f>P61</f>
        <v>各務原</v>
      </c>
      <c r="AJ68" s="307"/>
      <c r="AK68" s="319"/>
      <c r="AL68" s="310"/>
      <c r="AM68" s="322"/>
    </row>
    <row r="69" spans="1:40" ht="28.5" customHeight="1" x14ac:dyDescent="0.2">
      <c r="A69" s="813"/>
      <c r="B69" s="775">
        <f>U63</f>
        <v>1</v>
      </c>
      <c r="C69" s="776"/>
      <c r="D69" s="312">
        <f>IF(T63="","",T63)</f>
        <v>0</v>
      </c>
      <c r="E69" s="315" t="s">
        <v>1</v>
      </c>
      <c r="F69" s="314">
        <f>IF(R63="","",R63)</f>
        <v>1</v>
      </c>
      <c r="G69" s="775">
        <f>P63</f>
        <v>4</v>
      </c>
      <c r="H69" s="776"/>
      <c r="I69" s="775">
        <f>U66</f>
        <v>0</v>
      </c>
      <c r="J69" s="776"/>
      <c r="K69" s="312">
        <f>IF(T66="","",T66)</f>
        <v>0</v>
      </c>
      <c r="L69" s="315" t="s">
        <v>1</v>
      </c>
      <c r="M69" s="314">
        <f>IF(R66="","",R66)</f>
        <v>2</v>
      </c>
      <c r="N69" s="775">
        <f>P66</f>
        <v>4</v>
      </c>
      <c r="O69" s="776"/>
      <c r="P69" s="728"/>
      <c r="Q69" s="729"/>
      <c r="R69" s="729"/>
      <c r="S69" s="729"/>
      <c r="T69" s="729"/>
      <c r="U69" s="729"/>
      <c r="V69" s="730"/>
      <c r="W69" s="832"/>
      <c r="X69" s="833"/>
      <c r="Y69" s="833"/>
      <c r="Z69" s="833"/>
      <c r="AA69" s="833"/>
      <c r="AB69" s="833"/>
      <c r="AC69" s="834"/>
      <c r="AD69" s="780"/>
      <c r="AE69" s="786"/>
      <c r="AF69" s="786"/>
      <c r="AG69" s="786"/>
      <c r="AH69" s="805"/>
      <c r="AI69" s="807"/>
      <c r="AJ69" s="307">
        <f>AD68*10000+1</f>
        <v>1</v>
      </c>
      <c r="AK69" s="319"/>
      <c r="AL69" s="310"/>
      <c r="AM69" s="322"/>
    </row>
    <row r="70" spans="1:40" ht="28.5" customHeight="1" thickBot="1" x14ac:dyDescent="0.25">
      <c r="A70" s="363" t="str">
        <f>IF(A68="","",VLOOKUP(A68,参加チーム!$B$7:$D$34,3,FALSE))</f>
        <v>岐阜県</v>
      </c>
      <c r="B70" s="808"/>
      <c r="C70" s="809"/>
      <c r="D70" s="364">
        <f>IF(T64="","",T64)</f>
        <v>1</v>
      </c>
      <c r="E70" s="365" t="s">
        <v>1</v>
      </c>
      <c r="F70" s="366">
        <f>IF(R64="","",R64)</f>
        <v>3</v>
      </c>
      <c r="G70" s="808"/>
      <c r="H70" s="809"/>
      <c r="I70" s="808"/>
      <c r="J70" s="809"/>
      <c r="K70" s="364">
        <f>IF(T67="","",T67)</f>
        <v>0</v>
      </c>
      <c r="L70" s="365" t="s">
        <v>1</v>
      </c>
      <c r="M70" s="366">
        <f>IF(R67="","",R67)</f>
        <v>2</v>
      </c>
      <c r="N70" s="808"/>
      <c r="O70" s="809"/>
      <c r="P70" s="731"/>
      <c r="Q70" s="732"/>
      <c r="R70" s="732"/>
      <c r="S70" s="732"/>
      <c r="T70" s="732"/>
      <c r="U70" s="732"/>
      <c r="V70" s="733"/>
      <c r="W70" s="835"/>
      <c r="X70" s="836"/>
      <c r="Y70" s="836"/>
      <c r="Z70" s="836"/>
      <c r="AA70" s="836"/>
      <c r="AB70" s="836"/>
      <c r="AC70" s="837"/>
      <c r="AD70" s="810"/>
      <c r="AE70" s="811"/>
      <c r="AF70" s="811"/>
      <c r="AG70" s="811"/>
      <c r="AH70" s="814"/>
      <c r="AI70" s="807"/>
      <c r="AJ70" s="307"/>
      <c r="AK70" s="319"/>
      <c r="AL70" s="310"/>
      <c r="AM70" s="322"/>
    </row>
    <row r="71" spans="1:40" ht="28.5" customHeight="1" x14ac:dyDescent="0.2">
      <c r="A71" s="355"/>
      <c r="B71" s="346"/>
      <c r="C71" s="346"/>
      <c r="D71" s="346"/>
      <c r="E71" s="346"/>
      <c r="F71" s="346"/>
      <c r="G71" s="346"/>
      <c r="H71" s="346"/>
      <c r="I71" s="347"/>
      <c r="J71" s="348"/>
      <c r="K71" s="349"/>
      <c r="L71" s="349"/>
      <c r="M71" s="349"/>
      <c r="N71" s="350"/>
      <c r="O71" s="350"/>
      <c r="P71" s="347"/>
      <c r="Q71" s="348"/>
      <c r="R71" s="349"/>
      <c r="S71" s="349"/>
      <c r="T71" s="349"/>
      <c r="U71" s="350"/>
      <c r="V71" s="350"/>
      <c r="W71" s="347"/>
      <c r="X71" s="348"/>
      <c r="Y71" s="349"/>
      <c r="Z71" s="349"/>
      <c r="AA71" s="349"/>
      <c r="AB71" s="350"/>
      <c r="AC71" s="350"/>
      <c r="AD71" s="351"/>
      <c r="AE71" s="311"/>
      <c r="AF71" s="311"/>
      <c r="AG71" s="311"/>
      <c r="AH71" s="367"/>
      <c r="AI71" s="368">
        <f>SUM(AE62:AG70)</f>
        <v>6</v>
      </c>
      <c r="AJ71" s="307"/>
      <c r="AK71" s="319"/>
      <c r="AL71" s="310"/>
      <c r="AM71" s="322"/>
    </row>
    <row r="72" spans="1:40" ht="28.5" customHeight="1" thickBot="1" x14ac:dyDescent="0.25">
      <c r="A72" s="303"/>
      <c r="B72" s="369"/>
      <c r="C72" s="369"/>
      <c r="D72" s="315"/>
      <c r="E72" s="315"/>
      <c r="F72" s="315"/>
      <c r="G72" s="369"/>
      <c r="H72" s="369"/>
      <c r="I72" s="369"/>
      <c r="J72" s="369"/>
      <c r="K72" s="315"/>
      <c r="L72" s="315"/>
      <c r="M72" s="315"/>
      <c r="N72" s="369"/>
      <c r="O72" s="369"/>
      <c r="P72" s="369"/>
      <c r="Q72" s="369"/>
      <c r="R72" s="315"/>
      <c r="S72" s="315"/>
      <c r="T72" s="315"/>
      <c r="U72" s="369"/>
      <c r="V72" s="369"/>
      <c r="W72" s="369"/>
      <c r="X72" s="369"/>
      <c r="Y72" s="315"/>
      <c r="Z72" s="315"/>
      <c r="AA72" s="315"/>
      <c r="AB72" s="369"/>
      <c r="AC72" s="369"/>
      <c r="AD72" s="370"/>
      <c r="AE72" s="370"/>
      <c r="AF72" s="370"/>
      <c r="AG72" s="370"/>
      <c r="AH72" s="371"/>
      <c r="AI72" s="353"/>
      <c r="AJ72" s="303"/>
      <c r="AK72" s="303"/>
      <c r="AL72" s="303"/>
      <c r="AM72" s="610"/>
      <c r="AN72" s="372"/>
    </row>
    <row r="73" spans="1:40" ht="53.25" customHeight="1" x14ac:dyDescent="0.2">
      <c r="A73" s="356" t="s">
        <v>191</v>
      </c>
      <c r="B73" s="762" t="str">
        <f>IF(A74="","",VLOOKUP(A74,参加チーム!$B$7:$D$34,2,FALSE))</f>
        <v>石動</v>
      </c>
      <c r="C73" s="763"/>
      <c r="D73" s="763"/>
      <c r="E73" s="763"/>
      <c r="F73" s="763"/>
      <c r="G73" s="763"/>
      <c r="H73" s="764"/>
      <c r="I73" s="762" t="str">
        <f>IF(A77="","",VLOOKUP(A77,参加チーム!$B$7:$D$34,2,FALSE))</f>
        <v>水堀・沼宮内</v>
      </c>
      <c r="J73" s="763"/>
      <c r="K73" s="763"/>
      <c r="L73" s="763"/>
      <c r="M73" s="763"/>
      <c r="N73" s="763"/>
      <c r="O73" s="764"/>
      <c r="P73" s="762" t="str">
        <f>IF(A80="","",VLOOKUP(A80,参加チーム!$B$7:$D$34,2,FALSE))</f>
        <v>伊万里</v>
      </c>
      <c r="Q73" s="763"/>
      <c r="R73" s="763"/>
      <c r="S73" s="763"/>
      <c r="T73" s="763"/>
      <c r="U73" s="763"/>
      <c r="V73" s="828"/>
      <c r="W73" s="373"/>
      <c r="X73" s="374"/>
      <c r="Y73" s="374"/>
      <c r="Z73" s="374"/>
      <c r="AA73" s="374"/>
      <c r="AB73" s="374"/>
      <c r="AC73" s="375"/>
      <c r="AD73" s="297" t="s">
        <v>84</v>
      </c>
      <c r="AE73" s="298" t="s">
        <v>85</v>
      </c>
      <c r="AF73" s="298" t="s">
        <v>86</v>
      </c>
      <c r="AG73" s="298" t="s">
        <v>87</v>
      </c>
      <c r="AH73" s="299" t="s">
        <v>88</v>
      </c>
      <c r="AI73" s="310"/>
      <c r="AJ73" s="310"/>
      <c r="AK73" s="310"/>
      <c r="AL73" s="310"/>
      <c r="AM73" s="322"/>
    </row>
    <row r="74" spans="1:40" ht="28.5" customHeight="1" x14ac:dyDescent="0.2">
      <c r="A74" s="765" t="str">
        <f>参加チーム!B13</f>
        <v>石動
ホッケースポーツ少年団</v>
      </c>
      <c r="B74" s="725"/>
      <c r="C74" s="726"/>
      <c r="D74" s="726"/>
      <c r="E74" s="726"/>
      <c r="F74" s="726"/>
      <c r="G74" s="726"/>
      <c r="H74" s="727"/>
      <c r="I74" s="767" t="s">
        <v>601</v>
      </c>
      <c r="J74" s="768"/>
      <c r="K74" s="768" t="str">
        <f>IF(I75=" "," ",IF(I75&gt;N75,"○",IF(I75&lt;N75,"●",IF(I75=N75,"△"))))</f>
        <v>●</v>
      </c>
      <c r="L74" s="768"/>
      <c r="M74" s="768"/>
      <c r="N74" s="305"/>
      <c r="O74" s="306"/>
      <c r="P74" s="767" t="s">
        <v>66</v>
      </c>
      <c r="Q74" s="768"/>
      <c r="R74" s="768" t="str">
        <f>IF(P75=" "," ",IF(P75&gt;U75,"○",IF(P75&lt;U75,"●",IF(P75=U75,"△"))))</f>
        <v>○</v>
      </c>
      <c r="S74" s="768"/>
      <c r="T74" s="768"/>
      <c r="U74" s="305"/>
      <c r="V74" s="357"/>
      <c r="W74" s="376"/>
      <c r="X74" s="377"/>
      <c r="Y74" s="377"/>
      <c r="Z74" s="377"/>
      <c r="AA74" s="377"/>
      <c r="AB74" s="358"/>
      <c r="AC74" s="359"/>
      <c r="AD74" s="779">
        <f>AE74*3+AF74*1+AG74*0</f>
        <v>3</v>
      </c>
      <c r="AE74" s="785">
        <f>COUNTIF(B74:V74,"○")</f>
        <v>1</v>
      </c>
      <c r="AF74" s="785">
        <f>COUNTIF(B74:V74,"△")</f>
        <v>0</v>
      </c>
      <c r="AG74" s="785">
        <f>COUNTIF(B74:V74,"●")</f>
        <v>1</v>
      </c>
      <c r="AH74" s="804">
        <f>IF(AJ75=0,"",RANK(AJ75,AJ74:AJ82,0))</f>
        <v>2</v>
      </c>
      <c r="AI74" s="807" t="str">
        <f>B73</f>
        <v>石動</v>
      </c>
      <c r="AJ74" s="307"/>
      <c r="AK74" s="308" t="s">
        <v>91</v>
      </c>
      <c r="AL74" s="309" t="s">
        <v>130</v>
      </c>
      <c r="AM74" s="322"/>
    </row>
    <row r="75" spans="1:40" ht="28.5" customHeight="1" x14ac:dyDescent="0.2">
      <c r="A75" s="766"/>
      <c r="B75" s="728"/>
      <c r="C75" s="729"/>
      <c r="D75" s="729"/>
      <c r="E75" s="729"/>
      <c r="F75" s="729"/>
      <c r="G75" s="729"/>
      <c r="H75" s="730"/>
      <c r="I75" s="775">
        <f>IF(AND(K75="",K76="")," ",SUM(K75:K76))</f>
        <v>0</v>
      </c>
      <c r="J75" s="776"/>
      <c r="K75" s="312">
        <f>IF(I74="","",VLOOKUP(I74,日程!$AJ$6:$AT$143,2,FALSE))</f>
        <v>0</v>
      </c>
      <c r="L75" s="315" t="s">
        <v>1</v>
      </c>
      <c r="M75" s="315">
        <f>IF(I74="","",VLOOKUP(I74,日程!$AJ$6:$AT$143,3,FALSE))</f>
        <v>3</v>
      </c>
      <c r="N75" s="775">
        <f>IF(AND(M75="",M76="")," ",SUM(M75:M76))</f>
        <v>7</v>
      </c>
      <c r="O75" s="776"/>
      <c r="P75" s="775">
        <f>IF(AND(R75="",R76="")," ",SUM(R75:R76))</f>
        <v>5</v>
      </c>
      <c r="Q75" s="776"/>
      <c r="R75" s="312">
        <f>IF(P74="","",VLOOKUP(P74,日程!$AJ$6:$AT$143,2,FALSE))</f>
        <v>2</v>
      </c>
      <c r="S75" s="315" t="s">
        <v>1</v>
      </c>
      <c r="T75" s="314">
        <f>IF(P74="","",VLOOKUP(P74,日程!$AJ$6:$AT$143,3,FALSE))</f>
        <v>0</v>
      </c>
      <c r="U75" s="775">
        <f>IF(AND(T75="",T76="")," ",SUM(T75:T76))</f>
        <v>0</v>
      </c>
      <c r="V75" s="815"/>
      <c r="W75" s="378"/>
      <c r="X75" s="379"/>
      <c r="Y75" s="360"/>
      <c r="Z75" s="360"/>
      <c r="AA75" s="360"/>
      <c r="AB75" s="379"/>
      <c r="AC75" s="380"/>
      <c r="AD75" s="780"/>
      <c r="AE75" s="786"/>
      <c r="AF75" s="786"/>
      <c r="AG75" s="786"/>
      <c r="AH75" s="805"/>
      <c r="AI75" s="807"/>
      <c r="AJ75" s="307">
        <f>AD74*10000+1</f>
        <v>30001</v>
      </c>
      <c r="AK75" s="307">
        <v>1</v>
      </c>
      <c r="AL75" s="310" t="str">
        <f>IF(AI83=6,VLOOKUP(AK75,$AH$74:$AI$82,2,FALSE),"")</f>
        <v>水堀・沼宮内</v>
      </c>
      <c r="AM75" s="322">
        <f>IF(AL75="","",VLOOKUP(AL75,参加チーム!$C$6:$G$35,3,FALSE))</f>
        <v>1</v>
      </c>
    </row>
    <row r="76" spans="1:40" ht="28.5" customHeight="1" x14ac:dyDescent="0.2">
      <c r="A76" s="361" t="str">
        <f>IF(A74="","",VLOOKUP(A74,参加チーム!$B$7:$D$34,3,FALSE))</f>
        <v>富山県</v>
      </c>
      <c r="B76" s="731"/>
      <c r="C76" s="732"/>
      <c r="D76" s="732"/>
      <c r="E76" s="732"/>
      <c r="F76" s="732"/>
      <c r="G76" s="732"/>
      <c r="H76" s="733"/>
      <c r="I76" s="777"/>
      <c r="J76" s="778"/>
      <c r="K76" s="312">
        <f>IF(I74="","",VLOOKUP(I74,日程!$AJ$6:$AT$143,4,FALSE))</f>
        <v>0</v>
      </c>
      <c r="L76" s="317" t="s">
        <v>1</v>
      </c>
      <c r="M76" s="317">
        <f>IF(I74="","",VLOOKUP(I74,日程!$AJ$6:$AT$143,5,FALSE))</f>
        <v>4</v>
      </c>
      <c r="N76" s="777"/>
      <c r="O76" s="778"/>
      <c r="P76" s="777"/>
      <c r="Q76" s="778"/>
      <c r="R76" s="312">
        <f>IF(P74="","",VLOOKUP(P74,日程!$AJ$6:$AT$143,4,FALSE))</f>
        <v>3</v>
      </c>
      <c r="S76" s="317" t="s">
        <v>1</v>
      </c>
      <c r="T76" s="318">
        <f>IF(P74="","",VLOOKUP(P74,日程!$AJ$6:$AT$143,5,FALSE))</f>
        <v>0</v>
      </c>
      <c r="U76" s="777"/>
      <c r="V76" s="816"/>
      <c r="W76" s="381"/>
      <c r="X76" s="382"/>
      <c r="Y76" s="360"/>
      <c r="Z76" s="362"/>
      <c r="AA76" s="362"/>
      <c r="AB76" s="382"/>
      <c r="AC76" s="383"/>
      <c r="AD76" s="781"/>
      <c r="AE76" s="787"/>
      <c r="AF76" s="787"/>
      <c r="AG76" s="787"/>
      <c r="AH76" s="806"/>
      <c r="AI76" s="807"/>
      <c r="AJ76" s="307"/>
      <c r="AK76" s="319">
        <v>2</v>
      </c>
      <c r="AL76" s="310" t="str">
        <f>IF(AI83=6,VLOOKUP(AK76,$AH$74:$AI$82,2,FALSE),"")</f>
        <v>石動</v>
      </c>
      <c r="AM76" s="322">
        <f>IF(AL76="","",VLOOKUP(AL76,参加チーム!$C$6:$G$35,3,FALSE))</f>
        <v>7</v>
      </c>
    </row>
    <row r="77" spans="1:40" ht="28.5" customHeight="1" x14ac:dyDescent="0.2">
      <c r="A77" s="765" t="str">
        <f>参加チーム!B7</f>
        <v>水堀・沼宮内
ホッケースポーツ少年団</v>
      </c>
      <c r="B77" s="767" t="str">
        <f>I74</f>
        <v>Ｆ①</v>
      </c>
      <c r="C77" s="768"/>
      <c r="D77" s="768" t="str">
        <f>IF(B78=" "," ",IF(B78&gt;G78,"○",IF(B78&lt;G78,"●",IF(B78=G78,"△"))))</f>
        <v>○</v>
      </c>
      <c r="E77" s="768"/>
      <c r="F77" s="768"/>
      <c r="G77" s="305"/>
      <c r="H77" s="306"/>
      <c r="I77" s="725"/>
      <c r="J77" s="726"/>
      <c r="K77" s="726"/>
      <c r="L77" s="726"/>
      <c r="M77" s="726"/>
      <c r="N77" s="726"/>
      <c r="O77" s="727"/>
      <c r="P77" s="767" t="s">
        <v>154</v>
      </c>
      <c r="Q77" s="768"/>
      <c r="R77" s="768" t="str">
        <f>IF(P78=" "," ",IF(P78&gt;U78,"○",IF(P78&lt;U78,"●",IF(P78=U78,"△"))))</f>
        <v>○</v>
      </c>
      <c r="S77" s="768"/>
      <c r="T77" s="768"/>
      <c r="U77" s="305"/>
      <c r="V77" s="357"/>
      <c r="W77" s="376"/>
      <c r="X77" s="377"/>
      <c r="Y77" s="377"/>
      <c r="Z77" s="377"/>
      <c r="AA77" s="377"/>
      <c r="AB77" s="358"/>
      <c r="AC77" s="359"/>
      <c r="AD77" s="779">
        <f>AE77*3+AF77*1+AG77*0</f>
        <v>6</v>
      </c>
      <c r="AE77" s="785">
        <f>COUNTIF(B77:V77,"○")</f>
        <v>2</v>
      </c>
      <c r="AF77" s="785">
        <f>COUNTIF(B77:V77,"△")</f>
        <v>0</v>
      </c>
      <c r="AG77" s="785">
        <f>COUNTIF(B77:V77,"●")</f>
        <v>0</v>
      </c>
      <c r="AH77" s="804">
        <f>IF(AJ78=0,"",RANK(AJ78,AJ74:AJ82,0))</f>
        <v>1</v>
      </c>
      <c r="AI77" s="807" t="str">
        <f>I73</f>
        <v>水堀・沼宮内</v>
      </c>
      <c r="AJ77" s="307"/>
      <c r="AK77" s="319">
        <v>3</v>
      </c>
      <c r="AL77" s="310" t="str">
        <f>IF(AI83=6,VLOOKUP(AK77,$AH$74:$AI$82,2,FALSE),"")</f>
        <v>伊万里</v>
      </c>
      <c r="AM77" s="322">
        <f>IF(AL77="","",VLOOKUP(AL77,参加チーム!$C$6:$G$35,3,FALSE))</f>
        <v>20</v>
      </c>
      <c r="AN77" s="311" t="str">
        <f>IF(AM77="","",VLOOKUP(AM77,参加チーム!$A$7:$D$34,2,FALSE))</f>
        <v>伊万里少年
ホッケースポーツ少年団</v>
      </c>
    </row>
    <row r="78" spans="1:40" ht="28.5" customHeight="1" x14ac:dyDescent="0.2">
      <c r="A78" s="766"/>
      <c r="B78" s="775">
        <f>N75</f>
        <v>7</v>
      </c>
      <c r="C78" s="776"/>
      <c r="D78" s="312">
        <f>IF(M75="","",M75)</f>
        <v>3</v>
      </c>
      <c r="E78" s="315" t="s">
        <v>1</v>
      </c>
      <c r="F78" s="314">
        <f>IF(K75="","",K75)</f>
        <v>0</v>
      </c>
      <c r="G78" s="775">
        <f>I75</f>
        <v>0</v>
      </c>
      <c r="H78" s="776"/>
      <c r="I78" s="728"/>
      <c r="J78" s="729"/>
      <c r="K78" s="729"/>
      <c r="L78" s="729"/>
      <c r="M78" s="729"/>
      <c r="N78" s="729"/>
      <c r="O78" s="730"/>
      <c r="P78" s="775">
        <f>IF(AND(R78="",R79="")," ",SUM(R78:R79))</f>
        <v>8</v>
      </c>
      <c r="Q78" s="776"/>
      <c r="R78" s="312">
        <f>IF(P77="","",VLOOKUP(P77,日程!$AJ$6:$AT$143,2,FALSE))</f>
        <v>3</v>
      </c>
      <c r="S78" s="315" t="s">
        <v>1</v>
      </c>
      <c r="T78" s="314">
        <f>IF(P77="","",VLOOKUP(P77,日程!$AJ$6:$AT$143,3,FALSE))</f>
        <v>0</v>
      </c>
      <c r="U78" s="775">
        <f>IF(AND(T78="",T79="")," ",SUM(T78:T79))</f>
        <v>0</v>
      </c>
      <c r="V78" s="815"/>
      <c r="W78" s="378"/>
      <c r="X78" s="379"/>
      <c r="Y78" s="360"/>
      <c r="Z78" s="360"/>
      <c r="AA78" s="360"/>
      <c r="AB78" s="379"/>
      <c r="AC78" s="380"/>
      <c r="AD78" s="780"/>
      <c r="AE78" s="786"/>
      <c r="AF78" s="786"/>
      <c r="AG78" s="786"/>
      <c r="AH78" s="805"/>
      <c r="AI78" s="807"/>
      <c r="AJ78" s="307">
        <f>AD77*10000+1</f>
        <v>60001</v>
      </c>
      <c r="AK78" s="319"/>
      <c r="AL78" s="310"/>
      <c r="AM78" s="322"/>
    </row>
    <row r="79" spans="1:40" ht="28.5" customHeight="1" x14ac:dyDescent="0.2">
      <c r="A79" s="361" t="str">
        <f>IF(A77="","",VLOOKUP(A77,参加チーム!$B$7:$D$34,3,FALSE))</f>
        <v>岩手県</v>
      </c>
      <c r="B79" s="777"/>
      <c r="C79" s="778"/>
      <c r="D79" s="330">
        <f>IF(M76="","",M76)</f>
        <v>4</v>
      </c>
      <c r="E79" s="317" t="s">
        <v>1</v>
      </c>
      <c r="F79" s="318">
        <f>IF(K76="","",K76)</f>
        <v>0</v>
      </c>
      <c r="G79" s="777"/>
      <c r="H79" s="778"/>
      <c r="I79" s="731"/>
      <c r="J79" s="732"/>
      <c r="K79" s="732"/>
      <c r="L79" s="732"/>
      <c r="M79" s="732"/>
      <c r="N79" s="732"/>
      <c r="O79" s="733"/>
      <c r="P79" s="777"/>
      <c r="Q79" s="778"/>
      <c r="R79" s="312">
        <f>IF(P77="","",VLOOKUP(P77,日程!$AJ$6:$AT$143,4,FALSE))</f>
        <v>5</v>
      </c>
      <c r="S79" s="317" t="s">
        <v>1</v>
      </c>
      <c r="T79" s="314">
        <f>IF(P77="","",VLOOKUP(P77,日程!$AJ$6:$AT$143,5,FALSE))</f>
        <v>0</v>
      </c>
      <c r="U79" s="777"/>
      <c r="V79" s="816"/>
      <c r="W79" s="381"/>
      <c r="X79" s="382"/>
      <c r="Y79" s="362"/>
      <c r="Z79" s="362"/>
      <c r="AA79" s="362"/>
      <c r="AB79" s="382"/>
      <c r="AC79" s="383"/>
      <c r="AD79" s="781"/>
      <c r="AE79" s="787"/>
      <c r="AF79" s="787"/>
      <c r="AG79" s="787"/>
      <c r="AH79" s="806"/>
      <c r="AI79" s="807"/>
      <c r="AJ79" s="307"/>
      <c r="AK79" s="331"/>
      <c r="AL79" s="310"/>
      <c r="AM79" s="322"/>
    </row>
    <row r="80" spans="1:40" ht="28.5" customHeight="1" x14ac:dyDescent="0.2">
      <c r="A80" s="812" t="str">
        <f>参加チーム!B26</f>
        <v>伊万里少年
ホッケースポーツ少年団</v>
      </c>
      <c r="B80" s="767" t="str">
        <f>P74</f>
        <v>Ｆ③</v>
      </c>
      <c r="C80" s="768"/>
      <c r="D80" s="768" t="str">
        <f>IF(B81=" "," ",IF(B81&gt;G81,"○",IF(B81&lt;G81,"●",IF(B81=G81,"△"))))</f>
        <v>●</v>
      </c>
      <c r="E80" s="768"/>
      <c r="F80" s="768"/>
      <c r="G80" s="305"/>
      <c r="H80" s="306"/>
      <c r="I80" s="767" t="str">
        <f>P77</f>
        <v>Ｆ②</v>
      </c>
      <c r="J80" s="768"/>
      <c r="K80" s="768" t="str">
        <f>IF(I81=" "," ",IF(I81&gt;N81,"○",IF(I81&lt;N81,"●",IF(I81=N81,"△"))))</f>
        <v>●</v>
      </c>
      <c r="L80" s="768"/>
      <c r="M80" s="768"/>
      <c r="N80" s="305"/>
      <c r="O80" s="306"/>
      <c r="P80" s="725"/>
      <c r="Q80" s="726"/>
      <c r="R80" s="726"/>
      <c r="S80" s="726"/>
      <c r="T80" s="726"/>
      <c r="U80" s="726"/>
      <c r="V80" s="727"/>
      <c r="W80" s="384"/>
      <c r="X80" s="385"/>
      <c r="Y80" s="385"/>
      <c r="Z80" s="385"/>
      <c r="AA80" s="385"/>
      <c r="AB80" s="385"/>
      <c r="AC80" s="386"/>
      <c r="AD80" s="779">
        <f>AE80*3+AF80*1+AG80*0</f>
        <v>0</v>
      </c>
      <c r="AE80" s="785">
        <f>COUNTIF(B80:V80,"○")</f>
        <v>0</v>
      </c>
      <c r="AF80" s="785">
        <f>COUNTIF(B80:V80,"△")</f>
        <v>0</v>
      </c>
      <c r="AG80" s="785">
        <f>COUNTIF(B80:V80,"●")</f>
        <v>2</v>
      </c>
      <c r="AH80" s="804">
        <f>IF(AJ81=0,"",RANK(AJ81,AJ74:AJ82,0))</f>
        <v>3</v>
      </c>
      <c r="AI80" s="807" t="str">
        <f>P73</f>
        <v>伊万里</v>
      </c>
      <c r="AJ80" s="307"/>
      <c r="AK80" s="319"/>
      <c r="AL80" s="310"/>
      <c r="AM80" s="322"/>
    </row>
    <row r="81" spans="1:45" ht="28.5" customHeight="1" x14ac:dyDescent="0.2">
      <c r="A81" s="813"/>
      <c r="B81" s="775">
        <f>U75</f>
        <v>0</v>
      </c>
      <c r="C81" s="776"/>
      <c r="D81" s="312">
        <f>IF(T75="","",T75)</f>
        <v>0</v>
      </c>
      <c r="E81" s="315" t="s">
        <v>1</v>
      </c>
      <c r="F81" s="314">
        <f>IF(R75="","",R75)</f>
        <v>2</v>
      </c>
      <c r="G81" s="775">
        <f>P75</f>
        <v>5</v>
      </c>
      <c r="H81" s="776"/>
      <c r="I81" s="775">
        <f>U78</f>
        <v>0</v>
      </c>
      <c r="J81" s="776"/>
      <c r="K81" s="312">
        <f>IF(T78="","",T78)</f>
        <v>0</v>
      </c>
      <c r="L81" s="315" t="s">
        <v>1</v>
      </c>
      <c r="M81" s="314">
        <f>IF(R78="","",R78)</f>
        <v>3</v>
      </c>
      <c r="N81" s="775">
        <f>P78</f>
        <v>8</v>
      </c>
      <c r="O81" s="776"/>
      <c r="P81" s="728"/>
      <c r="Q81" s="729"/>
      <c r="R81" s="729"/>
      <c r="S81" s="729"/>
      <c r="T81" s="729"/>
      <c r="U81" s="729"/>
      <c r="V81" s="730"/>
      <c r="W81" s="387"/>
      <c r="X81" s="388"/>
      <c r="Y81" s="388"/>
      <c r="Z81" s="388"/>
      <c r="AA81" s="388"/>
      <c r="AB81" s="388"/>
      <c r="AC81" s="389"/>
      <c r="AD81" s="780"/>
      <c r="AE81" s="786"/>
      <c r="AF81" s="786"/>
      <c r="AG81" s="786"/>
      <c r="AH81" s="805"/>
      <c r="AI81" s="807"/>
      <c r="AJ81" s="307">
        <f>AD80*10000+1</f>
        <v>1</v>
      </c>
      <c r="AK81" s="319"/>
      <c r="AL81" s="310"/>
      <c r="AM81" s="322"/>
    </row>
    <row r="82" spans="1:45" ht="28.5" customHeight="1" thickBot="1" x14ac:dyDescent="0.25">
      <c r="A82" s="363" t="str">
        <f>IF(A80="","",VLOOKUP(A80,参加チーム!$B$7:$D$34,3,FALSE))</f>
        <v>佐賀県</v>
      </c>
      <c r="B82" s="808"/>
      <c r="C82" s="809"/>
      <c r="D82" s="364">
        <f>IF(T76="","",T76)</f>
        <v>0</v>
      </c>
      <c r="E82" s="365" t="s">
        <v>1</v>
      </c>
      <c r="F82" s="366">
        <f>IF(R76="","",R76)</f>
        <v>3</v>
      </c>
      <c r="G82" s="808"/>
      <c r="H82" s="809"/>
      <c r="I82" s="808"/>
      <c r="J82" s="809"/>
      <c r="K82" s="364">
        <f>IF(T79="","",T79)</f>
        <v>0</v>
      </c>
      <c r="L82" s="365" t="s">
        <v>1</v>
      </c>
      <c r="M82" s="366">
        <f>IF(R79="","",R79)</f>
        <v>5</v>
      </c>
      <c r="N82" s="808"/>
      <c r="O82" s="809"/>
      <c r="P82" s="731"/>
      <c r="Q82" s="732"/>
      <c r="R82" s="732"/>
      <c r="S82" s="732"/>
      <c r="T82" s="732"/>
      <c r="U82" s="732"/>
      <c r="V82" s="733"/>
      <c r="W82" s="390"/>
      <c r="X82" s="391"/>
      <c r="Y82" s="391"/>
      <c r="Z82" s="391"/>
      <c r="AA82" s="391"/>
      <c r="AB82" s="391"/>
      <c r="AC82" s="392"/>
      <c r="AD82" s="810"/>
      <c r="AE82" s="811"/>
      <c r="AF82" s="811"/>
      <c r="AG82" s="811"/>
      <c r="AH82" s="814"/>
      <c r="AI82" s="807"/>
      <c r="AJ82" s="307"/>
      <c r="AK82" s="319"/>
      <c r="AL82" s="310"/>
      <c r="AM82" s="322"/>
    </row>
    <row r="83" spans="1:45" ht="28.5" customHeight="1" x14ac:dyDescent="0.2">
      <c r="A83" s="393"/>
      <c r="B83" s="393"/>
      <c r="C83" s="393"/>
      <c r="D83" s="393"/>
      <c r="E83" s="393"/>
      <c r="F83" s="393"/>
      <c r="G83" s="393"/>
      <c r="H83" s="393"/>
      <c r="I83" s="393"/>
      <c r="J83" s="393"/>
      <c r="K83" s="393"/>
      <c r="L83" s="393"/>
      <c r="M83" s="393"/>
      <c r="N83" s="393"/>
      <c r="O83" s="393"/>
      <c r="P83" s="393"/>
      <c r="Q83" s="393"/>
      <c r="R83" s="393"/>
      <c r="S83" s="393"/>
      <c r="T83" s="393"/>
      <c r="U83" s="393"/>
      <c r="V83" s="393"/>
      <c r="W83" s="393"/>
      <c r="X83" s="393"/>
      <c r="Y83" s="393"/>
      <c r="Z83" s="393"/>
      <c r="AA83" s="393"/>
      <c r="AB83" s="393"/>
      <c r="AC83" s="393"/>
      <c r="AD83" s="393"/>
      <c r="AE83" s="393"/>
      <c r="AF83" s="393"/>
      <c r="AG83" s="393"/>
      <c r="AH83" s="393"/>
      <c r="AI83" s="394">
        <f>SUM(AE74:AG82)</f>
        <v>6</v>
      </c>
      <c r="AJ83" s="310"/>
      <c r="AK83" s="310"/>
      <c r="AL83" s="310"/>
      <c r="AM83" s="322"/>
    </row>
    <row r="84" spans="1:45" ht="28.5" customHeight="1" x14ac:dyDescent="0.2">
      <c r="A84" s="395" t="s">
        <v>473</v>
      </c>
      <c r="B84" s="396"/>
      <c r="C84" s="396"/>
      <c r="D84" s="396"/>
      <c r="E84" s="396"/>
      <c r="F84" s="396"/>
      <c r="G84" s="396"/>
      <c r="H84" s="396"/>
      <c r="I84" s="396"/>
      <c r="J84" s="396"/>
      <c r="K84" s="396"/>
      <c r="L84" s="396"/>
      <c r="M84" s="396"/>
      <c r="N84" s="396"/>
      <c r="O84" s="396"/>
      <c r="P84" s="396"/>
      <c r="Q84" s="396"/>
      <c r="R84" s="396"/>
      <c r="S84" s="396"/>
      <c r="T84" s="396"/>
      <c r="U84" s="396"/>
      <c r="V84" s="396"/>
      <c r="W84" s="396"/>
      <c r="X84" s="396"/>
      <c r="Y84" s="396"/>
      <c r="Z84" s="396"/>
      <c r="AA84" s="396"/>
      <c r="AB84" s="396"/>
      <c r="AC84" s="396"/>
      <c r="AD84" s="396"/>
      <c r="AE84" s="396"/>
      <c r="AF84" s="396"/>
      <c r="AG84" s="396"/>
      <c r="AH84" s="396"/>
      <c r="AI84" s="310"/>
      <c r="AJ84" s="310"/>
      <c r="AK84" s="310"/>
      <c r="AL84" s="310"/>
      <c r="AM84" s="322"/>
    </row>
    <row r="85" spans="1:45" ht="28.5" customHeight="1" x14ac:dyDescent="0.2">
      <c r="A85" s="396"/>
      <c r="B85" s="396"/>
      <c r="C85" s="396"/>
      <c r="D85" s="396"/>
      <c r="E85" s="396"/>
      <c r="F85" s="396"/>
      <c r="G85" s="396"/>
      <c r="H85" s="396"/>
      <c r="I85" s="396"/>
      <c r="J85" s="396"/>
      <c r="K85" s="396"/>
      <c r="L85" s="396"/>
      <c r="M85" s="396"/>
      <c r="N85" s="396"/>
      <c r="O85" s="396"/>
      <c r="P85" s="396"/>
      <c r="Q85" s="396"/>
      <c r="R85" s="396"/>
      <c r="S85" s="396"/>
      <c r="T85" s="396"/>
      <c r="U85" s="396"/>
      <c r="V85" s="396"/>
      <c r="W85" s="396"/>
      <c r="X85" s="396"/>
      <c r="Y85" s="396"/>
      <c r="Z85" s="396"/>
      <c r="AA85" s="396"/>
      <c r="AB85" s="396"/>
      <c r="AC85" s="396"/>
      <c r="AD85" s="396"/>
      <c r="AE85" s="396"/>
      <c r="AF85" s="396"/>
      <c r="AG85" s="396"/>
      <c r="AH85" s="396"/>
      <c r="AI85" s="310"/>
      <c r="AJ85" s="310"/>
      <c r="AK85" s="310"/>
      <c r="AL85" s="310"/>
      <c r="AM85" s="322"/>
    </row>
    <row r="86" spans="1:45" ht="28.5" customHeight="1" x14ac:dyDescent="0.2">
      <c r="A86" s="396"/>
      <c r="B86" s="396"/>
      <c r="C86" s="396"/>
      <c r="D86" s="396"/>
      <c r="E86" s="396"/>
      <c r="F86" s="396"/>
      <c r="G86" s="396"/>
      <c r="H86" s="396"/>
      <c r="I86" s="396"/>
      <c r="J86" s="396"/>
      <c r="K86" s="396"/>
      <c r="L86" s="396"/>
      <c r="M86" s="396"/>
      <c r="N86" s="396"/>
      <c r="O86" s="396"/>
      <c r="P86" s="396"/>
      <c r="Q86" s="396"/>
      <c r="R86" s="396"/>
      <c r="S86" s="396"/>
      <c r="T86" s="396"/>
      <c r="U86" s="396"/>
      <c r="V86" s="396"/>
      <c r="W86" s="396"/>
      <c r="X86" s="396"/>
      <c r="Y86" s="396"/>
      <c r="Z86" s="396"/>
      <c r="AA86" s="396"/>
      <c r="AB86" s="396"/>
      <c r="AC86" s="396"/>
      <c r="AD86" s="396"/>
      <c r="AE86" s="396"/>
      <c r="AF86" s="396"/>
      <c r="AG86" s="396"/>
      <c r="AH86" s="396"/>
      <c r="AI86" s="310"/>
      <c r="AJ86" s="310"/>
      <c r="AK86" s="310"/>
      <c r="AL86" s="310"/>
      <c r="AM86" s="322"/>
    </row>
    <row r="87" spans="1:45" ht="28.2" x14ac:dyDescent="0.2">
      <c r="A87" s="284" t="s">
        <v>875</v>
      </c>
      <c r="B87" s="284"/>
      <c r="C87" s="284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5"/>
      <c r="AE87" s="285"/>
      <c r="AF87" s="285"/>
      <c r="AG87" s="285"/>
      <c r="AH87" s="286"/>
      <c r="AI87" s="310"/>
      <c r="AJ87" s="310"/>
      <c r="AK87" s="310"/>
      <c r="AL87" s="310"/>
      <c r="AM87" s="322"/>
      <c r="AN87" s="285"/>
      <c r="AO87" s="284"/>
      <c r="AP87" s="284"/>
      <c r="AQ87" s="284"/>
      <c r="AR87" s="284"/>
      <c r="AS87" s="284"/>
    </row>
    <row r="88" spans="1:45" ht="28.5" customHeight="1" x14ac:dyDescent="0.2">
      <c r="A88" s="284" t="s">
        <v>89</v>
      </c>
      <c r="B88" s="284"/>
      <c r="C88" s="284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90"/>
      <c r="U88" s="290" t="s">
        <v>81</v>
      </c>
      <c r="V88" s="284"/>
      <c r="W88" s="284"/>
      <c r="X88" s="760" t="s">
        <v>196</v>
      </c>
      <c r="Y88" s="760"/>
      <c r="Z88" s="760"/>
      <c r="AA88" s="760"/>
      <c r="AB88" s="760"/>
      <c r="AC88" s="760"/>
      <c r="AD88" s="760"/>
      <c r="AE88" s="760"/>
      <c r="AF88" s="760"/>
      <c r="AG88" s="760"/>
      <c r="AH88" s="760"/>
      <c r="AI88" s="310"/>
      <c r="AJ88" s="310"/>
      <c r="AK88" s="310"/>
      <c r="AL88" s="310"/>
      <c r="AM88" s="322"/>
      <c r="AN88" s="291"/>
      <c r="AO88" s="291"/>
      <c r="AP88" s="291"/>
      <c r="AQ88" s="291"/>
      <c r="AR88" s="291"/>
      <c r="AS88" s="291"/>
    </row>
    <row r="89" spans="1:45" ht="28.5" customHeight="1" thickBot="1" x14ac:dyDescent="0.25">
      <c r="A89" s="397"/>
      <c r="B89" s="397"/>
      <c r="C89" s="292"/>
      <c r="D89" s="292"/>
      <c r="E89" s="369"/>
      <c r="F89" s="369"/>
      <c r="G89" s="369"/>
      <c r="H89" s="369"/>
      <c r="I89" s="369"/>
      <c r="J89" s="369"/>
      <c r="K89" s="369"/>
      <c r="L89" s="369"/>
      <c r="M89" s="369"/>
      <c r="N89" s="369"/>
      <c r="O89" s="369"/>
      <c r="P89" s="369"/>
      <c r="Q89" s="369"/>
      <c r="R89" s="369"/>
      <c r="S89" s="369"/>
      <c r="T89" s="294"/>
      <c r="U89" s="294" t="s">
        <v>82</v>
      </c>
      <c r="V89" s="369"/>
      <c r="W89" s="369"/>
      <c r="X89" s="761" t="s">
        <v>195</v>
      </c>
      <c r="Y89" s="761"/>
      <c r="Z89" s="761"/>
      <c r="AA89" s="761"/>
      <c r="AB89" s="761"/>
      <c r="AC89" s="761"/>
      <c r="AD89" s="761"/>
      <c r="AE89" s="761"/>
      <c r="AF89" s="761"/>
      <c r="AG89" s="761"/>
      <c r="AH89" s="761"/>
      <c r="AI89" s="303"/>
      <c r="AJ89" s="303"/>
      <c r="AK89" s="303"/>
      <c r="AL89" s="303"/>
      <c r="AM89" s="610"/>
      <c r="AN89" s="295"/>
      <c r="AO89" s="291"/>
      <c r="AP89" s="291"/>
      <c r="AQ89" s="291"/>
      <c r="AR89" s="291"/>
      <c r="AS89" s="291"/>
    </row>
    <row r="90" spans="1:45" ht="53.25" customHeight="1" x14ac:dyDescent="0.2">
      <c r="A90" s="296" t="s">
        <v>192</v>
      </c>
      <c r="B90" s="762" t="str">
        <f>IF(A91="","",VLOOKUP(A91,参加チーム!$B$36:$D$60,2,FALSE))</f>
        <v>鳥取</v>
      </c>
      <c r="C90" s="763"/>
      <c r="D90" s="763"/>
      <c r="E90" s="763"/>
      <c r="F90" s="763"/>
      <c r="G90" s="763"/>
      <c r="H90" s="764"/>
      <c r="I90" s="762" t="str">
        <f>IF(A94="","",VLOOKUP(A94,参加チーム!$B$36:$D$60,2,FALSE))</f>
        <v>糸生</v>
      </c>
      <c r="J90" s="763"/>
      <c r="K90" s="763"/>
      <c r="L90" s="763"/>
      <c r="M90" s="763"/>
      <c r="N90" s="763"/>
      <c r="O90" s="764"/>
      <c r="P90" s="762" t="str">
        <f>IF(A97="","",VLOOKUP(A97,参加チーム!$B$36:$D$60,2,FALSE))</f>
        <v>水堀・沼宮内</v>
      </c>
      <c r="Q90" s="763"/>
      <c r="R90" s="763"/>
      <c r="S90" s="763"/>
      <c r="T90" s="763"/>
      <c r="U90" s="763"/>
      <c r="V90" s="764"/>
      <c r="W90" s="762" t="str">
        <f>IF(A100="","",VLOOKUP(A100,参加チーム!$B$36:$D$60,2,FALSE))</f>
        <v>広島</v>
      </c>
      <c r="X90" s="763"/>
      <c r="Y90" s="763"/>
      <c r="Z90" s="763"/>
      <c r="AA90" s="763"/>
      <c r="AB90" s="763"/>
      <c r="AC90" s="764"/>
      <c r="AD90" s="297" t="s">
        <v>84</v>
      </c>
      <c r="AE90" s="298" t="s">
        <v>85</v>
      </c>
      <c r="AF90" s="298" t="s">
        <v>86</v>
      </c>
      <c r="AG90" s="298" t="s">
        <v>87</v>
      </c>
      <c r="AH90" s="299" t="s">
        <v>88</v>
      </c>
      <c r="AI90" s="300"/>
      <c r="AJ90" s="301"/>
      <c r="AK90" s="302"/>
      <c r="AL90" s="303"/>
      <c r="AM90" s="610"/>
      <c r="AN90" s="304"/>
    </row>
    <row r="91" spans="1:45" ht="28.5" customHeight="1" x14ac:dyDescent="0.2">
      <c r="A91" s="765" t="str">
        <f>参加チーム!B50</f>
        <v>鳥取Ｊｒ
ホッケークラブスポーツ少年団</v>
      </c>
      <c r="B91" s="751"/>
      <c r="C91" s="752"/>
      <c r="D91" s="752"/>
      <c r="E91" s="752"/>
      <c r="F91" s="752"/>
      <c r="G91" s="752"/>
      <c r="H91" s="753"/>
      <c r="I91" s="767" t="s">
        <v>566</v>
      </c>
      <c r="J91" s="768"/>
      <c r="K91" s="768" t="str">
        <f>IF(I92=" "," ",IF(I92&gt;N92,"○",IF(I92&lt;N92,"●",IF(I92=N92,"△"))))</f>
        <v>△</v>
      </c>
      <c r="L91" s="768"/>
      <c r="M91" s="768"/>
      <c r="N91" s="305"/>
      <c r="O91" s="306"/>
      <c r="P91" s="767" t="s">
        <v>632</v>
      </c>
      <c r="Q91" s="768"/>
      <c r="R91" s="768" t="str">
        <f>IF(P92=" "," ",IF(P92&gt;U92,"○",IF(P92&lt;U92,"●",IF(P92=U92,"△"))))</f>
        <v>●</v>
      </c>
      <c r="S91" s="768"/>
      <c r="T91" s="768"/>
      <c r="U91" s="305"/>
      <c r="V91" s="306"/>
      <c r="W91" s="767" t="s">
        <v>565</v>
      </c>
      <c r="X91" s="768"/>
      <c r="Y91" s="768" t="str">
        <f>IF(W92=" "," ",IF(W92&gt;AB92,"○",IF(W92&lt;AB92,"●",IF(W92=AB92,"△"))))</f>
        <v>○</v>
      </c>
      <c r="Z91" s="768"/>
      <c r="AA91" s="768"/>
      <c r="AB91" s="305"/>
      <c r="AC91" s="306"/>
      <c r="AD91" s="779">
        <f>AE91*3+AF91*1+AG91*0</f>
        <v>4</v>
      </c>
      <c r="AE91" s="782">
        <f>COUNTIF(B91:AC91,"○")</f>
        <v>1</v>
      </c>
      <c r="AF91" s="785">
        <f>COUNTIF(B91:AC91,"△")</f>
        <v>1</v>
      </c>
      <c r="AG91" s="785">
        <f>COUNTIF(B91:AC91,"●")</f>
        <v>1</v>
      </c>
      <c r="AH91" s="804">
        <f>IF(AJ92=0,"",RANK(AJ92,AJ91:AJ102,0))</f>
        <v>3</v>
      </c>
      <c r="AI91" s="807" t="str">
        <f>B90</f>
        <v>鳥取</v>
      </c>
      <c r="AJ91" s="307"/>
      <c r="AK91" s="308" t="s">
        <v>469</v>
      </c>
      <c r="AL91" s="309" t="s">
        <v>130</v>
      </c>
      <c r="AM91" s="322"/>
    </row>
    <row r="92" spans="1:45" ht="28.5" customHeight="1" x14ac:dyDescent="0.2">
      <c r="A92" s="766"/>
      <c r="B92" s="754"/>
      <c r="C92" s="755"/>
      <c r="D92" s="755"/>
      <c r="E92" s="755"/>
      <c r="F92" s="755"/>
      <c r="G92" s="755"/>
      <c r="H92" s="756"/>
      <c r="I92" s="769">
        <f>IF(AND(K92="",K93="")," ",SUM(K92:K93))</f>
        <v>0</v>
      </c>
      <c r="J92" s="770"/>
      <c r="K92" s="312">
        <f>IF(I91="","",VLOOKUP(I91,日程!$AJ$6:$AT$143,2,FALSE))</f>
        <v>0</v>
      </c>
      <c r="L92" s="313" t="s">
        <v>1</v>
      </c>
      <c r="M92" s="314">
        <f>IF(I91="","",VLOOKUP(I91,日程!$AJ$6:$AT$143,3,FALSE))</f>
        <v>0</v>
      </c>
      <c r="N92" s="770">
        <f>IF(AND(M92="",M93="")," ",SUM(M92:M93))</f>
        <v>0</v>
      </c>
      <c r="O92" s="773"/>
      <c r="P92" s="775">
        <f>IF(AND(R92="",R93="")," ",SUM(R92:R93))</f>
        <v>0</v>
      </c>
      <c r="Q92" s="776"/>
      <c r="R92" s="312">
        <f>IF(P91="","",VLOOKUP(P91,日程!$AJ$6:$AT$143,2,FALSE))</f>
        <v>0</v>
      </c>
      <c r="S92" s="313" t="s">
        <v>1</v>
      </c>
      <c r="T92" s="315">
        <f>IF(P91="","",VLOOKUP(P91,日程!$AJ$6:$AT$143,3,FALSE))</f>
        <v>2</v>
      </c>
      <c r="U92" s="775">
        <f>IF(AND(T92="",T93="")," ",SUM(T92:T93))</f>
        <v>2</v>
      </c>
      <c r="V92" s="776"/>
      <c r="W92" s="775">
        <f>IF(AND(Y92="",Y93="")," ",SUM(Y92:Y93))</f>
        <v>2</v>
      </c>
      <c r="X92" s="776"/>
      <c r="Y92" s="312">
        <f>IF(W91="","",VLOOKUP(W91,日程!$AJ$6:$AT$143,2,FALSE))</f>
        <v>1</v>
      </c>
      <c r="Z92" s="313" t="s">
        <v>1</v>
      </c>
      <c r="AA92" s="315">
        <f>IF(W91="","",VLOOKUP(W91,日程!$AJ$6:$AT$143,3,FALSE))</f>
        <v>0</v>
      </c>
      <c r="AB92" s="775">
        <f>IF(AND(AA92="",AA93="")," ",SUM(AA92:AA93))</f>
        <v>1</v>
      </c>
      <c r="AC92" s="776"/>
      <c r="AD92" s="780"/>
      <c r="AE92" s="783"/>
      <c r="AF92" s="786"/>
      <c r="AG92" s="786"/>
      <c r="AH92" s="805"/>
      <c r="AI92" s="807"/>
      <c r="AJ92" s="307">
        <f>AD91*10000+1</f>
        <v>40001</v>
      </c>
      <c r="AK92" s="307">
        <v>1</v>
      </c>
      <c r="AL92" s="310" t="str">
        <f>IF(AI103=12,VLOOKUP(AK92,$AH$91:$AI$102,2,FALSE),"")</f>
        <v>水堀・沼宮内</v>
      </c>
      <c r="AM92" s="322" t="str">
        <f>IF(AL92="","",VLOOKUP(AL92,参加チーム!$C$36:$G$60,3,FALSE))</f>
        <v>1w</v>
      </c>
      <c r="AN92" s="288"/>
      <c r="AQ92" s="81"/>
    </row>
    <row r="93" spans="1:45" ht="28.5" customHeight="1" x14ac:dyDescent="0.2">
      <c r="A93" s="316" t="str">
        <f>IF(A91="","",VLOOKUP(A91,参加チーム!$B$36:$D$55,3,FALSE))</f>
        <v>鳥取県</v>
      </c>
      <c r="B93" s="757"/>
      <c r="C93" s="758"/>
      <c r="D93" s="758"/>
      <c r="E93" s="758"/>
      <c r="F93" s="758"/>
      <c r="G93" s="758"/>
      <c r="H93" s="759"/>
      <c r="I93" s="771"/>
      <c r="J93" s="772"/>
      <c r="K93" s="312">
        <f>IF(I91="","",VLOOKUP(I91,日程!$AJ$6:$AT$143,4,FALSE))</f>
        <v>0</v>
      </c>
      <c r="L93" s="317" t="s">
        <v>1</v>
      </c>
      <c r="M93" s="318">
        <f>IF(I91="","",VLOOKUP(I91,日程!$AJ$6:$AT$143,5,FALSE))</f>
        <v>0</v>
      </c>
      <c r="N93" s="772"/>
      <c r="O93" s="774"/>
      <c r="P93" s="777"/>
      <c r="Q93" s="778"/>
      <c r="R93" s="312">
        <f>IF(P91="","",VLOOKUP(P91,日程!$AJ$6:$AT$143,4,FALSE))</f>
        <v>0</v>
      </c>
      <c r="S93" s="317" t="s">
        <v>1</v>
      </c>
      <c r="T93" s="317">
        <f>IF(P91="","",VLOOKUP(P91,日程!$AJ$6:$AT$143,5,FALSE))</f>
        <v>0</v>
      </c>
      <c r="U93" s="777"/>
      <c r="V93" s="778"/>
      <c r="W93" s="777"/>
      <c r="X93" s="778"/>
      <c r="Y93" s="312">
        <f>IF(W91="","",VLOOKUP(W91,日程!$AJ$6:$AT$143,4,FALSE))</f>
        <v>1</v>
      </c>
      <c r="Z93" s="317" t="s">
        <v>1</v>
      </c>
      <c r="AA93" s="317">
        <f>IF(W91="","",VLOOKUP(W91,日程!$AJ$6:$AT$143,5,FALSE))</f>
        <v>1</v>
      </c>
      <c r="AB93" s="777"/>
      <c r="AC93" s="778"/>
      <c r="AD93" s="781"/>
      <c r="AE93" s="784"/>
      <c r="AF93" s="787"/>
      <c r="AG93" s="787"/>
      <c r="AH93" s="806"/>
      <c r="AI93" s="807"/>
      <c r="AJ93" s="307"/>
      <c r="AK93" s="319">
        <v>2</v>
      </c>
      <c r="AL93" s="310" t="str">
        <f>IF(AI103=12,VLOOKUP(AK93,$AH$91:$AI$102,2,FALSE),"")</f>
        <v>糸生</v>
      </c>
      <c r="AM93" s="322" t="str">
        <f>IF(AL93="","",VLOOKUP(AL93,参加チーム!$C$36:$G$60,3,FALSE))</f>
        <v>9w</v>
      </c>
      <c r="AQ93" s="81"/>
    </row>
    <row r="94" spans="1:45" ht="28.5" customHeight="1" x14ac:dyDescent="0.2">
      <c r="A94" s="765" t="str">
        <f>参加チーム!B44</f>
        <v>糸生
ホッケースポーツ少年団</v>
      </c>
      <c r="B94" s="788" t="str">
        <f>I91</f>
        <v>a①</v>
      </c>
      <c r="C94" s="789"/>
      <c r="D94" s="768" t="str">
        <f>IF(B95=" "," ",IF(B95&gt;G95,"○",IF(B95&lt;G95,"●",IF(B95=G95,"△"))))</f>
        <v>△</v>
      </c>
      <c r="E94" s="768"/>
      <c r="F94" s="768"/>
      <c r="G94" s="320"/>
      <c r="H94" s="321"/>
      <c r="I94" s="751"/>
      <c r="J94" s="752"/>
      <c r="K94" s="752"/>
      <c r="L94" s="752"/>
      <c r="M94" s="752"/>
      <c r="N94" s="752"/>
      <c r="O94" s="753"/>
      <c r="P94" s="767" t="s">
        <v>630</v>
      </c>
      <c r="Q94" s="768"/>
      <c r="R94" s="768" t="str">
        <f>IF(P95=" "," ",IF(P95&gt;U95,"○",IF(P95&lt;U95,"●",IF(P95=U95,"△"))))</f>
        <v>△</v>
      </c>
      <c r="S94" s="768"/>
      <c r="T94" s="790"/>
      <c r="U94" s="305"/>
      <c r="V94" s="306"/>
      <c r="W94" s="767" t="s">
        <v>633</v>
      </c>
      <c r="X94" s="768"/>
      <c r="Y94" s="768" t="str">
        <f>IF(W95=" "," ",IF(W95&gt;AB95,"○",IF(W95&lt;AB95,"●",IF(W95=AB95,"△"))))</f>
        <v>○</v>
      </c>
      <c r="Z94" s="768"/>
      <c r="AA94" s="790"/>
      <c r="AB94" s="305"/>
      <c r="AC94" s="306"/>
      <c r="AD94" s="779">
        <f>AE94*3+AF94*1+AG94*0</f>
        <v>5</v>
      </c>
      <c r="AE94" s="782">
        <f>COUNTIF(B94:AC94,"○")</f>
        <v>1</v>
      </c>
      <c r="AF94" s="785">
        <f>COUNTIF(B94:AC94,"△")</f>
        <v>2</v>
      </c>
      <c r="AG94" s="785">
        <f>COUNTIF(B94:AC94,"●")</f>
        <v>0</v>
      </c>
      <c r="AH94" s="804">
        <f>IF(AJ95=0,"",RANK(AJ95,AJ91:AJ102,0))</f>
        <v>2</v>
      </c>
      <c r="AI94" s="807" t="str">
        <f>I90</f>
        <v>糸生</v>
      </c>
      <c r="AJ94" s="307"/>
      <c r="AK94" s="319">
        <v>3</v>
      </c>
      <c r="AL94" s="322" t="str">
        <f>IF(AI103=12,VLOOKUP(AK94,$AH$91:$AI$102,2,FALSE),"")</f>
        <v>鳥取</v>
      </c>
      <c r="AM94" s="322" t="str">
        <f>IF(AL94="","",VLOOKUP(AL94,参加チーム!$C$36:$G$60,3,FALSE))</f>
        <v>15w</v>
      </c>
      <c r="AN94" s="311" t="str">
        <f>IF(AM94="","",VLOOKUP(AM94,参加チーム!$A$36:$D$60,2,FALSE))</f>
        <v>鳥取Ｊｒ
ホッケークラブスポーツ少年団</v>
      </c>
    </row>
    <row r="95" spans="1:45" ht="28.5" customHeight="1" x14ac:dyDescent="0.2">
      <c r="A95" s="766"/>
      <c r="B95" s="791">
        <f>N92</f>
        <v>0</v>
      </c>
      <c r="C95" s="792"/>
      <c r="D95" s="323">
        <f>IF(M92="","",M92)</f>
        <v>0</v>
      </c>
      <c r="E95" s="324" t="s">
        <v>1</v>
      </c>
      <c r="F95" s="325">
        <f>IF(K92="","",K92)</f>
        <v>0</v>
      </c>
      <c r="G95" s="795">
        <f>I92</f>
        <v>0</v>
      </c>
      <c r="H95" s="796"/>
      <c r="I95" s="754"/>
      <c r="J95" s="755"/>
      <c r="K95" s="755"/>
      <c r="L95" s="755"/>
      <c r="M95" s="755"/>
      <c r="N95" s="755"/>
      <c r="O95" s="756"/>
      <c r="P95" s="775">
        <f>IF(AND(R95="",R96="")," ",SUM(R95:R96))</f>
        <v>0</v>
      </c>
      <c r="Q95" s="776"/>
      <c r="R95" s="315">
        <f>IF(P94="","",VLOOKUP(P94,日程!$AJ$6:$AT$143,2,FALSE))</f>
        <v>0</v>
      </c>
      <c r="S95" s="313" t="s">
        <v>1</v>
      </c>
      <c r="T95" s="315">
        <f>IF(P94="","",VLOOKUP(P94,日程!$AJ$6:$AT$143,3,FALSE))</f>
        <v>0</v>
      </c>
      <c r="U95" s="775">
        <f>IF(AND(T95="",T96="")," ",SUM(T95:T96))</f>
        <v>0</v>
      </c>
      <c r="V95" s="776"/>
      <c r="W95" s="775">
        <f>IF(AND(Y95="",Y96="")," ",SUM(Y95:Y96))</f>
        <v>3</v>
      </c>
      <c r="X95" s="776"/>
      <c r="Y95" s="315">
        <f>IF(W94="","",VLOOKUP(W94,日程!$AJ$6:$AT$143,2,FALSE))</f>
        <v>1</v>
      </c>
      <c r="Z95" s="313" t="s">
        <v>1</v>
      </c>
      <c r="AA95" s="315">
        <f>IF(W94="","",VLOOKUP(W94,日程!$AJ$6:$AT$143,3,FALSE))</f>
        <v>1</v>
      </c>
      <c r="AB95" s="775">
        <f>IF(AND(AA95="",AA96="")," ",SUM(AA95:AA96))</f>
        <v>2</v>
      </c>
      <c r="AC95" s="776"/>
      <c r="AD95" s="780"/>
      <c r="AE95" s="783"/>
      <c r="AF95" s="786"/>
      <c r="AG95" s="786"/>
      <c r="AH95" s="805"/>
      <c r="AI95" s="807"/>
      <c r="AJ95" s="307">
        <f>AD94*10000+1</f>
        <v>50001</v>
      </c>
      <c r="AK95" s="319">
        <v>4</v>
      </c>
      <c r="AL95" s="326" t="str">
        <f>IF(AI103=12,VLOOKUP(AK95,$AH$91:$AI$102,2,FALSE),"")</f>
        <v>広島</v>
      </c>
      <c r="AM95" s="322" t="str">
        <f>IF(AL95="","",VLOOKUP(AL95,参加チーム!$C$36:$G$60,3,FALSE))</f>
        <v>18w</v>
      </c>
      <c r="AN95" s="311" t="str">
        <f>IF(AM95="","",VLOOKUP(AM95,参加チーム!$A$36:$D$60,2,FALSE))</f>
        <v>広島
ホッケースポーツ少年団</v>
      </c>
    </row>
    <row r="96" spans="1:45" ht="28.5" customHeight="1" x14ac:dyDescent="0.2">
      <c r="A96" s="316" t="str">
        <f>IF(A94="","",VLOOKUP(A94,参加チーム!$B$36:$D$55,3,FALSE))</f>
        <v>福井県</v>
      </c>
      <c r="B96" s="793"/>
      <c r="C96" s="794"/>
      <c r="D96" s="327">
        <f>IF(M93="","",M93)</f>
        <v>0</v>
      </c>
      <c r="E96" s="328" t="s">
        <v>1</v>
      </c>
      <c r="F96" s="329">
        <f>IF(K93="","",K93)</f>
        <v>0</v>
      </c>
      <c r="G96" s="797"/>
      <c r="H96" s="798"/>
      <c r="I96" s="757"/>
      <c r="J96" s="758"/>
      <c r="K96" s="758"/>
      <c r="L96" s="758"/>
      <c r="M96" s="758"/>
      <c r="N96" s="758"/>
      <c r="O96" s="759"/>
      <c r="P96" s="777"/>
      <c r="Q96" s="778"/>
      <c r="R96" s="330">
        <f>IF(P94="","",VLOOKUP(P94,日程!$AJ$6:$AT$143,4,FALSE))</f>
        <v>0</v>
      </c>
      <c r="S96" s="317" t="s">
        <v>1</v>
      </c>
      <c r="T96" s="315">
        <f>IF(P94="","",VLOOKUP(P94,日程!$AJ$6:$AT$143,5,FALSE))</f>
        <v>0</v>
      </c>
      <c r="U96" s="777"/>
      <c r="V96" s="778"/>
      <c r="W96" s="777"/>
      <c r="X96" s="778"/>
      <c r="Y96" s="330">
        <f>IF(W94="","",VLOOKUP(W94,日程!$AJ$6:$AT$143,4,FALSE))</f>
        <v>2</v>
      </c>
      <c r="Z96" s="317" t="s">
        <v>1</v>
      </c>
      <c r="AA96" s="318">
        <f>IF(W94="","",VLOOKUP(W94,日程!$AJ$6:$AT$143,5,FALSE))</f>
        <v>1</v>
      </c>
      <c r="AB96" s="777"/>
      <c r="AC96" s="778"/>
      <c r="AD96" s="781"/>
      <c r="AE96" s="784"/>
      <c r="AF96" s="787"/>
      <c r="AG96" s="787"/>
      <c r="AH96" s="806"/>
      <c r="AI96" s="807"/>
      <c r="AJ96" s="307"/>
      <c r="AK96" s="331"/>
      <c r="AL96" s="331"/>
      <c r="AM96" s="322"/>
    </row>
    <row r="97" spans="1:43" ht="28.5" customHeight="1" x14ac:dyDescent="0.2">
      <c r="A97" s="765" t="str">
        <f>参加チーム!B36</f>
        <v>水堀・沼宮内
ホッケースポーツ少年団</v>
      </c>
      <c r="B97" s="788" t="str">
        <f>P91</f>
        <v>a⑤</v>
      </c>
      <c r="C97" s="789"/>
      <c r="D97" s="768" t="str">
        <f>IF(B98=" "," ",IF(B98&gt;G98,"○",IF(B98&lt;G98,"●",IF(B98=G98,"△"))))</f>
        <v>○</v>
      </c>
      <c r="E97" s="768"/>
      <c r="F97" s="768"/>
      <c r="G97" s="320"/>
      <c r="H97" s="321"/>
      <c r="I97" s="767" t="str">
        <f>P94</f>
        <v>a③</v>
      </c>
      <c r="J97" s="768"/>
      <c r="K97" s="768" t="str">
        <f>IF(I98=" "," ",IF(I98&gt;N98,"○",IF(I98&lt;N98,"●",IF(I98=N98,"△"))))</f>
        <v>△</v>
      </c>
      <c r="L97" s="768"/>
      <c r="M97" s="768"/>
      <c r="N97" s="305"/>
      <c r="O97" s="306"/>
      <c r="P97" s="751"/>
      <c r="Q97" s="752"/>
      <c r="R97" s="755"/>
      <c r="S97" s="752"/>
      <c r="T97" s="752"/>
      <c r="U97" s="752"/>
      <c r="V97" s="753"/>
      <c r="W97" s="767" t="s">
        <v>625</v>
      </c>
      <c r="X97" s="768"/>
      <c r="Y97" s="768" t="str">
        <f>IF(W98=" "," ",IF(W98&gt;AB98,"○",IF(W98&lt;AB98,"●",IF(W98=AB98,"△"))))</f>
        <v>○</v>
      </c>
      <c r="Z97" s="768"/>
      <c r="AA97" s="790"/>
      <c r="AB97" s="305"/>
      <c r="AC97" s="306"/>
      <c r="AD97" s="779">
        <f>AE97*3+AF97*1+AG97*0</f>
        <v>7</v>
      </c>
      <c r="AE97" s="782">
        <f t="shared" ref="AE97" si="15">COUNTIF(B97:AC97,"○")</f>
        <v>2</v>
      </c>
      <c r="AF97" s="785">
        <f t="shared" ref="AF97" si="16">COUNTIF(B97:AC97,"△")</f>
        <v>1</v>
      </c>
      <c r="AG97" s="785">
        <f t="shared" ref="AG97" si="17">COUNTIF(B97:AC97,"●")</f>
        <v>0</v>
      </c>
      <c r="AH97" s="804">
        <f>IF(AJ98=0,"",RANK(AJ98,AJ91:AJ102,0))</f>
        <v>1</v>
      </c>
      <c r="AI97" s="807" t="str">
        <f>P90</f>
        <v>水堀・沼宮内</v>
      </c>
      <c r="AJ97" s="307"/>
      <c r="AK97" s="319"/>
      <c r="AL97" s="319"/>
      <c r="AM97" s="322"/>
    </row>
    <row r="98" spans="1:43" ht="28.5" customHeight="1" x14ac:dyDescent="0.2">
      <c r="A98" s="766"/>
      <c r="B98" s="791">
        <f>U92</f>
        <v>2</v>
      </c>
      <c r="C98" s="792"/>
      <c r="D98" s="332">
        <f>IF(T92="","",T92)</f>
        <v>2</v>
      </c>
      <c r="E98" s="333" t="s">
        <v>1</v>
      </c>
      <c r="F98" s="334">
        <f>IF(R92="","",R92)</f>
        <v>0</v>
      </c>
      <c r="G98" s="792">
        <f>P92</f>
        <v>0</v>
      </c>
      <c r="H98" s="799"/>
      <c r="I98" s="775">
        <f>U95</f>
        <v>0</v>
      </c>
      <c r="J98" s="801"/>
      <c r="K98" s="312">
        <f>IF(T95="","",T95)</f>
        <v>0</v>
      </c>
      <c r="L98" s="315" t="s">
        <v>1</v>
      </c>
      <c r="M98" s="314">
        <f>IF(R95="","",R95)</f>
        <v>0</v>
      </c>
      <c r="N98" s="801">
        <f>P95</f>
        <v>0</v>
      </c>
      <c r="O98" s="776"/>
      <c r="P98" s="754"/>
      <c r="Q98" s="755"/>
      <c r="R98" s="755"/>
      <c r="S98" s="755"/>
      <c r="T98" s="755"/>
      <c r="U98" s="755"/>
      <c r="V98" s="756"/>
      <c r="W98" s="775">
        <f>IF(AND(Y98="",Y99="")," ",SUM(Y98:Y99))</f>
        <v>1</v>
      </c>
      <c r="X98" s="776"/>
      <c r="Y98" s="315">
        <f>IF(W97="","",VLOOKUP(W97,日程!$AJ$6:$AT$143,2,FALSE))</f>
        <v>0</v>
      </c>
      <c r="Z98" s="313" t="s">
        <v>1</v>
      </c>
      <c r="AA98" s="315">
        <f>IF(W97="","",VLOOKUP(W97,日程!$AJ$6:$AT$143,3,FALSE))</f>
        <v>0</v>
      </c>
      <c r="AB98" s="775">
        <f>IF(AND(AA98="",AA99="")," ",SUM(AA98:AA99))</f>
        <v>0</v>
      </c>
      <c r="AC98" s="776"/>
      <c r="AD98" s="780"/>
      <c r="AE98" s="783"/>
      <c r="AF98" s="786"/>
      <c r="AG98" s="786"/>
      <c r="AH98" s="805"/>
      <c r="AI98" s="807"/>
      <c r="AJ98" s="307">
        <f>AD97*10000+1</f>
        <v>70001</v>
      </c>
      <c r="AK98" s="319"/>
      <c r="AL98" s="319"/>
      <c r="AM98" s="322"/>
    </row>
    <row r="99" spans="1:43" ht="28.5" customHeight="1" x14ac:dyDescent="0.2">
      <c r="A99" s="316" t="str">
        <f>IF(A97="","",VLOOKUP(A97,参加チーム!$B$36:$D$55,3,FALSE))</f>
        <v>岩手県</v>
      </c>
      <c r="B99" s="793"/>
      <c r="C99" s="794"/>
      <c r="D99" s="335">
        <f>IF(T93="","",T93)</f>
        <v>0</v>
      </c>
      <c r="E99" s="336" t="s">
        <v>1</v>
      </c>
      <c r="F99" s="337">
        <f>IF(R93="","",R93)</f>
        <v>0</v>
      </c>
      <c r="G99" s="794"/>
      <c r="H99" s="800"/>
      <c r="I99" s="777"/>
      <c r="J99" s="802"/>
      <c r="K99" s="330">
        <f>IF(T96="","",T96)</f>
        <v>0</v>
      </c>
      <c r="L99" s="317" t="s">
        <v>1</v>
      </c>
      <c r="M99" s="318">
        <f>IF(R96="","",R96)</f>
        <v>0</v>
      </c>
      <c r="N99" s="802"/>
      <c r="O99" s="778"/>
      <c r="P99" s="757"/>
      <c r="Q99" s="758"/>
      <c r="R99" s="758"/>
      <c r="S99" s="758"/>
      <c r="T99" s="758"/>
      <c r="U99" s="758"/>
      <c r="V99" s="759"/>
      <c r="W99" s="777"/>
      <c r="X99" s="778"/>
      <c r="Y99" s="330">
        <f>IF(W97="","",VLOOKUP(W97,日程!$AJ$6:$AT$143,4,FALSE))</f>
        <v>1</v>
      </c>
      <c r="Z99" s="317" t="s">
        <v>1</v>
      </c>
      <c r="AA99" s="315">
        <f>IF(W97="","",VLOOKUP(W97,日程!$AJ$6:$AT$143,5,FALSE))</f>
        <v>0</v>
      </c>
      <c r="AB99" s="777"/>
      <c r="AC99" s="778"/>
      <c r="AD99" s="781"/>
      <c r="AE99" s="784"/>
      <c r="AF99" s="787"/>
      <c r="AG99" s="787"/>
      <c r="AH99" s="806"/>
      <c r="AI99" s="807"/>
      <c r="AJ99" s="307"/>
      <c r="AK99" s="319"/>
      <c r="AL99" s="319"/>
      <c r="AM99" s="322"/>
    </row>
    <row r="100" spans="1:43" ht="28.5" customHeight="1" x14ac:dyDescent="0.2">
      <c r="A100" s="765" t="str">
        <f>参加チーム!B53</f>
        <v>広島
ホッケースポーツ少年団</v>
      </c>
      <c r="B100" s="788" t="str">
        <f>W91</f>
        <v>a④</v>
      </c>
      <c r="C100" s="789"/>
      <c r="D100" s="768" t="str">
        <f>IF(B101=" "," ",IF(B101&gt;G101,"○",IF(B101&lt;G101,"●",IF(B101=G101,"△"))))</f>
        <v>●</v>
      </c>
      <c r="E100" s="768"/>
      <c r="F100" s="768"/>
      <c r="G100" s="320"/>
      <c r="H100" s="321"/>
      <c r="I100" s="767" t="str">
        <f>W94</f>
        <v>a⑥</v>
      </c>
      <c r="J100" s="768"/>
      <c r="K100" s="768" t="str">
        <f>IF(I101=" "," ",IF(I101&gt;N101,"○",IF(I101&lt;N101,"●",IF(I101=N101,"△"))))</f>
        <v>●</v>
      </c>
      <c r="L100" s="768"/>
      <c r="M100" s="768"/>
      <c r="N100" s="305"/>
      <c r="O100" s="306"/>
      <c r="P100" s="767" t="str">
        <f>W97</f>
        <v>a②</v>
      </c>
      <c r="Q100" s="768"/>
      <c r="R100" s="768" t="str">
        <f>IF(P101=" "," ",IF(P101&gt;U101,"○",IF(P101&lt;U101,"●",IF(P101=U101,"△"))))</f>
        <v>●</v>
      </c>
      <c r="S100" s="768"/>
      <c r="T100" s="768"/>
      <c r="U100" s="305"/>
      <c r="V100" s="306"/>
      <c r="W100" s="751"/>
      <c r="X100" s="752"/>
      <c r="Y100" s="755"/>
      <c r="Z100" s="752"/>
      <c r="AA100" s="752"/>
      <c r="AB100" s="752"/>
      <c r="AC100" s="753"/>
      <c r="AD100" s="779">
        <f>AE100*3+AF100*1+AG100*0</f>
        <v>0</v>
      </c>
      <c r="AE100" s="782">
        <f>COUNTIF(B100:AC100,"○")</f>
        <v>0</v>
      </c>
      <c r="AF100" s="785">
        <f t="shared" ref="AF100" si="18">COUNTIF(B100:AC100,"△")</f>
        <v>0</v>
      </c>
      <c r="AG100" s="785">
        <f t="shared" ref="AG100" si="19">COUNTIF(B100:AC100,"●")</f>
        <v>3</v>
      </c>
      <c r="AH100" s="804">
        <f>IF(AJ101=0,"",RANK(AJ101,AJ91:AJ102,0))</f>
        <v>4</v>
      </c>
      <c r="AI100" s="807" t="str">
        <f>W90</f>
        <v>広島</v>
      </c>
      <c r="AJ100" s="307"/>
      <c r="AK100" s="319"/>
      <c r="AL100" s="319"/>
      <c r="AM100" s="322"/>
    </row>
    <row r="101" spans="1:43" ht="28.5" customHeight="1" x14ac:dyDescent="0.2">
      <c r="A101" s="766"/>
      <c r="B101" s="791">
        <f>AB92</f>
        <v>1</v>
      </c>
      <c r="C101" s="792"/>
      <c r="D101" s="332">
        <f>IF(AA92="","",AA92)</f>
        <v>0</v>
      </c>
      <c r="E101" s="333" t="s">
        <v>1</v>
      </c>
      <c r="F101" s="334">
        <f>IF(Y92="","",Y92)</f>
        <v>1</v>
      </c>
      <c r="G101" s="792">
        <f>W92</f>
        <v>2</v>
      </c>
      <c r="H101" s="799"/>
      <c r="I101" s="775">
        <f>AB95</f>
        <v>2</v>
      </c>
      <c r="J101" s="801"/>
      <c r="K101" s="312">
        <f>IF(AA95="","",AA95)</f>
        <v>1</v>
      </c>
      <c r="L101" s="315" t="s">
        <v>1</v>
      </c>
      <c r="M101" s="314">
        <f>IF(Y95="","",Y95)</f>
        <v>1</v>
      </c>
      <c r="N101" s="801">
        <f>W95</f>
        <v>3</v>
      </c>
      <c r="O101" s="776"/>
      <c r="P101" s="775">
        <f>AB98</f>
        <v>0</v>
      </c>
      <c r="Q101" s="801"/>
      <c r="R101" s="312">
        <f>IF(AA98="","",AA98)+AA98</f>
        <v>0</v>
      </c>
      <c r="S101" s="315" t="s">
        <v>1</v>
      </c>
      <c r="T101" s="314">
        <f>IF(Y98="","",Y98)</f>
        <v>0</v>
      </c>
      <c r="U101" s="801">
        <f>W98</f>
        <v>1</v>
      </c>
      <c r="V101" s="776"/>
      <c r="W101" s="754"/>
      <c r="X101" s="755"/>
      <c r="Y101" s="755"/>
      <c r="Z101" s="755"/>
      <c r="AA101" s="755"/>
      <c r="AB101" s="755"/>
      <c r="AC101" s="756"/>
      <c r="AD101" s="780"/>
      <c r="AE101" s="783"/>
      <c r="AF101" s="786"/>
      <c r="AG101" s="786"/>
      <c r="AH101" s="805"/>
      <c r="AI101" s="807"/>
      <c r="AJ101" s="307">
        <f>AD100*10000+1</f>
        <v>1</v>
      </c>
      <c r="AK101" s="319"/>
      <c r="AL101" s="319"/>
      <c r="AM101" s="322"/>
    </row>
    <row r="102" spans="1:43" ht="28.5" customHeight="1" x14ac:dyDescent="0.2">
      <c r="A102" s="316" t="str">
        <f>IF(A100="","",VLOOKUP(A100,参加チーム!$B$36:$D$55,3,FALSE))</f>
        <v>広島県</v>
      </c>
      <c r="B102" s="793"/>
      <c r="C102" s="794"/>
      <c r="D102" s="335">
        <f>IF(AA93="","",AA93)</f>
        <v>1</v>
      </c>
      <c r="E102" s="336" t="s">
        <v>1</v>
      </c>
      <c r="F102" s="337">
        <f>IF(Y93="","",Y93)</f>
        <v>1</v>
      </c>
      <c r="G102" s="794"/>
      <c r="H102" s="800"/>
      <c r="I102" s="777"/>
      <c r="J102" s="802"/>
      <c r="K102" s="330">
        <f>IF(AA96="","",AA96)</f>
        <v>1</v>
      </c>
      <c r="L102" s="317" t="s">
        <v>1</v>
      </c>
      <c r="M102" s="318">
        <f>IF(Y96="","",Y96)</f>
        <v>2</v>
      </c>
      <c r="N102" s="802"/>
      <c r="O102" s="778"/>
      <c r="P102" s="777"/>
      <c r="Q102" s="802"/>
      <c r="R102" s="330">
        <f>IF(AA99="","",AA99)</f>
        <v>0</v>
      </c>
      <c r="S102" s="317" t="s">
        <v>1</v>
      </c>
      <c r="T102" s="318">
        <f>IF(Y99="","",Y99)</f>
        <v>1</v>
      </c>
      <c r="U102" s="802"/>
      <c r="V102" s="778"/>
      <c r="W102" s="757"/>
      <c r="X102" s="758"/>
      <c r="Y102" s="758"/>
      <c r="Z102" s="758"/>
      <c r="AA102" s="758"/>
      <c r="AB102" s="758"/>
      <c r="AC102" s="759"/>
      <c r="AD102" s="781"/>
      <c r="AE102" s="784"/>
      <c r="AF102" s="787"/>
      <c r="AG102" s="787"/>
      <c r="AH102" s="806"/>
      <c r="AI102" s="807"/>
      <c r="AJ102" s="307"/>
      <c r="AK102" s="319"/>
      <c r="AL102" s="319"/>
      <c r="AM102" s="322"/>
    </row>
    <row r="103" spans="1:43" ht="28.5" customHeight="1" x14ac:dyDescent="0.2">
      <c r="A103" s="354"/>
      <c r="B103" s="339"/>
      <c r="C103" s="339"/>
      <c r="D103" s="315"/>
      <c r="E103" s="315"/>
      <c r="F103" s="315"/>
      <c r="G103" s="339"/>
      <c r="H103" s="339"/>
      <c r="I103" s="339"/>
      <c r="J103" s="339"/>
      <c r="K103" s="315"/>
      <c r="L103" s="315"/>
      <c r="M103" s="315"/>
      <c r="N103" s="339"/>
      <c r="O103" s="339"/>
      <c r="P103" s="339"/>
      <c r="Q103" s="339"/>
      <c r="R103" s="315"/>
      <c r="S103" s="315"/>
      <c r="T103" s="315"/>
      <c r="U103" s="339"/>
      <c r="V103" s="339"/>
      <c r="W103" s="339"/>
      <c r="X103" s="339"/>
      <c r="Y103" s="315"/>
      <c r="Z103" s="315"/>
      <c r="AA103" s="315"/>
      <c r="AB103" s="339"/>
      <c r="AC103" s="339"/>
      <c r="AD103" s="340"/>
      <c r="AE103" s="340"/>
      <c r="AF103" s="340"/>
      <c r="AG103" s="340"/>
      <c r="AH103" s="341"/>
      <c r="AI103" s="342">
        <f>SUM($AE$5:$AG$16)</f>
        <v>12</v>
      </c>
      <c r="AJ103" s="301"/>
      <c r="AK103" s="301"/>
      <c r="AL103" s="310"/>
      <c r="AM103" s="322"/>
    </row>
    <row r="104" spans="1:43" ht="28.5" customHeight="1" thickBot="1" x14ac:dyDescent="0.25">
      <c r="A104" s="354"/>
      <c r="B104" s="339"/>
      <c r="C104" s="339"/>
      <c r="D104" s="315"/>
      <c r="E104" s="315"/>
      <c r="F104" s="315"/>
      <c r="G104" s="339"/>
      <c r="H104" s="339"/>
      <c r="I104" s="339"/>
      <c r="J104" s="339"/>
      <c r="K104" s="315"/>
      <c r="L104" s="315"/>
      <c r="M104" s="315"/>
      <c r="N104" s="339"/>
      <c r="O104" s="339"/>
      <c r="P104" s="339"/>
      <c r="Q104" s="339"/>
      <c r="R104" s="315"/>
      <c r="S104" s="315"/>
      <c r="T104" s="315"/>
      <c r="U104" s="339"/>
      <c r="V104" s="339"/>
      <c r="W104" s="339"/>
      <c r="X104" s="339"/>
      <c r="Y104" s="315"/>
      <c r="Z104" s="315"/>
      <c r="AA104" s="315"/>
      <c r="AB104" s="339"/>
      <c r="AC104" s="339"/>
      <c r="AD104" s="340"/>
      <c r="AE104" s="340"/>
      <c r="AF104" s="340"/>
      <c r="AG104" s="340"/>
      <c r="AH104" s="341"/>
      <c r="AI104" s="342"/>
      <c r="AJ104" s="301"/>
      <c r="AK104" s="301"/>
      <c r="AL104" s="310"/>
      <c r="AM104" s="322"/>
    </row>
    <row r="105" spans="1:43" ht="53.25" customHeight="1" x14ac:dyDescent="0.2">
      <c r="A105" s="296" t="s">
        <v>56</v>
      </c>
      <c r="B105" s="762" t="str">
        <f>IF(A106="","",VLOOKUP(A106,参加チーム!$B$36:$D$60,2,FALSE))</f>
        <v>Echizen</v>
      </c>
      <c r="C105" s="763"/>
      <c r="D105" s="763"/>
      <c r="E105" s="763"/>
      <c r="F105" s="763"/>
      <c r="G105" s="763"/>
      <c r="H105" s="764"/>
      <c r="I105" s="762" t="str">
        <f>IF(A109="","",VLOOKUP(A109,参加チーム!$B$36:$D$60,2,FALSE))</f>
        <v>蟹谷</v>
      </c>
      <c r="J105" s="763"/>
      <c r="K105" s="763"/>
      <c r="L105" s="763"/>
      <c r="M105" s="763"/>
      <c r="N105" s="763"/>
      <c r="O105" s="764"/>
      <c r="P105" s="762" t="str">
        <f>IF(A112="","",VLOOKUP(A112,参加チーム!$B$36:$D$60,2,FALSE))</f>
        <v>ＫＵＧＡ</v>
      </c>
      <c r="Q105" s="763"/>
      <c r="R105" s="763"/>
      <c r="S105" s="763"/>
      <c r="T105" s="763"/>
      <c r="U105" s="763"/>
      <c r="V105" s="764"/>
      <c r="W105" s="762" t="str">
        <f>IF(A115="","",VLOOKUP(A115,参加チーム!$B$36:$D$60,2,FALSE))</f>
        <v>丹波・瑞穂</v>
      </c>
      <c r="X105" s="763"/>
      <c r="Y105" s="763"/>
      <c r="Z105" s="763"/>
      <c r="AA105" s="763"/>
      <c r="AB105" s="763"/>
      <c r="AC105" s="764"/>
      <c r="AD105" s="297" t="s">
        <v>84</v>
      </c>
      <c r="AE105" s="298" t="s">
        <v>85</v>
      </c>
      <c r="AF105" s="298" t="s">
        <v>86</v>
      </c>
      <c r="AG105" s="298" t="s">
        <v>87</v>
      </c>
      <c r="AH105" s="299" t="s">
        <v>88</v>
      </c>
      <c r="AI105" s="300"/>
      <c r="AJ105" s="301"/>
      <c r="AK105" s="302"/>
      <c r="AL105" s="303"/>
      <c r="AM105" s="610"/>
      <c r="AN105" s="304"/>
    </row>
    <row r="106" spans="1:43" ht="28.5" customHeight="1" x14ac:dyDescent="0.2">
      <c r="A106" s="765" t="str">
        <f>参加チーム!B46</f>
        <v>Echizen　HOMES²
スポーツ少年団</v>
      </c>
      <c r="B106" s="751"/>
      <c r="C106" s="752"/>
      <c r="D106" s="752"/>
      <c r="E106" s="752"/>
      <c r="F106" s="752"/>
      <c r="G106" s="752"/>
      <c r="H106" s="753"/>
      <c r="I106" s="767" t="s">
        <v>624</v>
      </c>
      <c r="J106" s="768"/>
      <c r="K106" s="768" t="str">
        <f>IF(I107=" "," ",IF(I107&gt;N107,"○",IF(I107&lt;N107,"●",IF(I107=N107,"△"))))</f>
        <v>●</v>
      </c>
      <c r="L106" s="768"/>
      <c r="M106" s="768"/>
      <c r="N106" s="305"/>
      <c r="O106" s="306"/>
      <c r="P106" s="767" t="s">
        <v>634</v>
      </c>
      <c r="Q106" s="768"/>
      <c r="R106" s="768" t="str">
        <f>IF(P107=" "," ",IF(P107&gt;U107,"○",IF(P107&lt;U107,"●",IF(P107=U107,"△"))))</f>
        <v>●</v>
      </c>
      <c r="S106" s="768"/>
      <c r="T106" s="768"/>
      <c r="U106" s="305"/>
      <c r="V106" s="306"/>
      <c r="W106" s="767" t="s">
        <v>622</v>
      </c>
      <c r="X106" s="768"/>
      <c r="Y106" s="768" t="str">
        <f>IF(W107=" "," ",IF(W107&gt;AB107,"○",IF(W107&lt;AB107,"●",IF(W107=AB107,"△"))))</f>
        <v>●</v>
      </c>
      <c r="Z106" s="768"/>
      <c r="AA106" s="768"/>
      <c r="AB106" s="305"/>
      <c r="AC106" s="306"/>
      <c r="AD106" s="779">
        <f>AE106*3+AF106*1+AG106*0</f>
        <v>0</v>
      </c>
      <c r="AE106" s="782">
        <f>COUNTIF(B106:AC106,"○")</f>
        <v>0</v>
      </c>
      <c r="AF106" s="785">
        <f>COUNTIF(B106:AC106,"△")</f>
        <v>0</v>
      </c>
      <c r="AG106" s="785">
        <f>COUNTIF(B106:AC106,"●")</f>
        <v>3</v>
      </c>
      <c r="AH106" s="804">
        <f>IF(AJ107=0,"",RANK(AJ107,AJ106:AJ117,0))</f>
        <v>4</v>
      </c>
      <c r="AI106" s="807" t="str">
        <f>B105</f>
        <v>Echizen</v>
      </c>
      <c r="AJ106" s="307"/>
      <c r="AK106" s="308" t="s">
        <v>470</v>
      </c>
      <c r="AL106" s="309" t="s">
        <v>130</v>
      </c>
      <c r="AM106" s="322"/>
    </row>
    <row r="107" spans="1:43" ht="28.5" customHeight="1" x14ac:dyDescent="0.2">
      <c r="A107" s="766"/>
      <c r="B107" s="754"/>
      <c r="C107" s="755"/>
      <c r="D107" s="755"/>
      <c r="E107" s="755"/>
      <c r="F107" s="755"/>
      <c r="G107" s="755"/>
      <c r="H107" s="756"/>
      <c r="I107" s="769">
        <f>IF(AND(K107="",K108="")," ",SUM(K107:K108))</f>
        <v>0</v>
      </c>
      <c r="J107" s="770"/>
      <c r="K107" s="312">
        <f>IF(I106="","",VLOOKUP(I106,日程!$AJ$6:$AT$143,2,FALSE))</f>
        <v>0</v>
      </c>
      <c r="L107" s="313" t="s">
        <v>1</v>
      </c>
      <c r="M107" s="314">
        <f>IF(I106="","",VLOOKUP(I106,日程!$AJ$6:$AT$143,3,FALSE))</f>
        <v>1</v>
      </c>
      <c r="N107" s="770">
        <f>IF(AND(M107="",M108="")," ",SUM(M107:M108))</f>
        <v>3</v>
      </c>
      <c r="O107" s="773"/>
      <c r="P107" s="775">
        <f>IF(AND(R107="",R108="")," ",SUM(R107:R108))</f>
        <v>0</v>
      </c>
      <c r="Q107" s="776"/>
      <c r="R107" s="312">
        <f>IF(P106="","",VLOOKUP(P106,日程!$AJ$6:$AT$143,2,FALSE))</f>
        <v>0</v>
      </c>
      <c r="S107" s="313" t="s">
        <v>1</v>
      </c>
      <c r="T107" s="315">
        <f>IF(P106="","",VLOOKUP(P106,日程!$AJ$6:$AT$143,3,FALSE))</f>
        <v>2</v>
      </c>
      <c r="U107" s="775">
        <f>IF(AND(T107="",T108="")," ",SUM(T107:T108))</f>
        <v>5</v>
      </c>
      <c r="V107" s="776"/>
      <c r="W107" s="775">
        <f>IF(AND(Y107="",Y108="")," ",SUM(Y107:Y108))</f>
        <v>1</v>
      </c>
      <c r="X107" s="776"/>
      <c r="Y107" s="312">
        <f>IF(W106="","",VLOOKUP(W106,日程!$AJ$6:$AT$143,2,FALSE))</f>
        <v>1</v>
      </c>
      <c r="Z107" s="313" t="s">
        <v>1</v>
      </c>
      <c r="AA107" s="315">
        <f>IF(W106="","",VLOOKUP(W106,日程!$AJ$6:$AT$143,3,FALSE))</f>
        <v>2</v>
      </c>
      <c r="AB107" s="775">
        <f>IF(AND(AA107="",AA108="")," ",SUM(AA107:AA108))</f>
        <v>2</v>
      </c>
      <c r="AC107" s="776"/>
      <c r="AD107" s="780"/>
      <c r="AE107" s="783"/>
      <c r="AF107" s="786"/>
      <c r="AG107" s="786"/>
      <c r="AH107" s="805"/>
      <c r="AI107" s="807"/>
      <c r="AJ107" s="307">
        <f>AD106*10000+1</f>
        <v>1</v>
      </c>
      <c r="AK107" s="307">
        <v>1</v>
      </c>
      <c r="AL107" s="310" t="str">
        <f>IF(AI118=12,VLOOKUP(AK107,$AH$106:$AI$117,2,FALSE),"")</f>
        <v>ＫＵＧＡ</v>
      </c>
      <c r="AM107" s="322" t="str">
        <f>IF(AL107="","",VLOOKUP(AL107,参加チーム!$C$36:$G$60,3,FALSE))</f>
        <v>19w</v>
      </c>
      <c r="AQ107" s="81"/>
    </row>
    <row r="108" spans="1:43" ht="28.5" customHeight="1" x14ac:dyDescent="0.2">
      <c r="A108" s="316" t="str">
        <f>IF(A106="","",VLOOKUP(A106,参加チーム!$B$36:$D$55,3,FALSE))</f>
        <v>福井県</v>
      </c>
      <c r="B108" s="757"/>
      <c r="C108" s="758"/>
      <c r="D108" s="758"/>
      <c r="E108" s="758"/>
      <c r="F108" s="758"/>
      <c r="G108" s="758"/>
      <c r="H108" s="759"/>
      <c r="I108" s="771"/>
      <c r="J108" s="772"/>
      <c r="K108" s="312">
        <f>IF(I106="","",VLOOKUP(I106,日程!$AJ$6:$AT$143,4,FALSE))</f>
        <v>0</v>
      </c>
      <c r="L108" s="317" t="s">
        <v>1</v>
      </c>
      <c r="M108" s="318">
        <f>IF(I106="","",VLOOKUP(I106,日程!$AJ$6:$AT$143,5,FALSE))</f>
        <v>2</v>
      </c>
      <c r="N108" s="772"/>
      <c r="O108" s="774"/>
      <c r="P108" s="777"/>
      <c r="Q108" s="778"/>
      <c r="R108" s="312">
        <f>IF(P106="","",VLOOKUP(P106,日程!$AJ$6:$AT$143,4,FALSE))</f>
        <v>0</v>
      </c>
      <c r="S108" s="317" t="s">
        <v>1</v>
      </c>
      <c r="T108" s="317">
        <f>IF(P106="","",VLOOKUP(P106,日程!$AJ$6:$AT$143,5,FALSE))</f>
        <v>3</v>
      </c>
      <c r="U108" s="777"/>
      <c r="V108" s="778"/>
      <c r="W108" s="777"/>
      <c r="X108" s="778"/>
      <c r="Y108" s="312">
        <f>IF(W106="","",VLOOKUP(W106,日程!$AJ$6:$AT$143,4,FALSE))</f>
        <v>0</v>
      </c>
      <c r="Z108" s="317" t="s">
        <v>1</v>
      </c>
      <c r="AA108" s="317">
        <f>IF(W106="","",VLOOKUP(W106,日程!$AJ$6:$AT$143,5,FALSE))</f>
        <v>0</v>
      </c>
      <c r="AB108" s="777"/>
      <c r="AC108" s="778"/>
      <c r="AD108" s="781"/>
      <c r="AE108" s="784"/>
      <c r="AF108" s="787"/>
      <c r="AG108" s="787"/>
      <c r="AH108" s="806"/>
      <c r="AI108" s="807"/>
      <c r="AJ108" s="307"/>
      <c r="AK108" s="319">
        <v>2</v>
      </c>
      <c r="AL108" s="310" t="str">
        <f>IF(AI118=12,VLOOKUP(AK108,$AH$106:$AI$117,2,FALSE),"")</f>
        <v>蟹谷</v>
      </c>
      <c r="AM108" s="322" t="str">
        <f>IF(AL108="","",VLOOKUP(AL108,参加チーム!$C$36:$G$60,3,FALSE))</f>
        <v>6w</v>
      </c>
      <c r="AQ108" s="81"/>
    </row>
    <row r="109" spans="1:43" ht="28.5" customHeight="1" x14ac:dyDescent="0.2">
      <c r="A109" s="765" t="str">
        <f>参加チーム!B41</f>
        <v>蟹谷
ホッケースポーツ少年団</v>
      </c>
      <c r="B109" s="788" t="str">
        <f>I106</f>
        <v>b①</v>
      </c>
      <c r="C109" s="789"/>
      <c r="D109" s="768" t="str">
        <f>IF(B110=" "," ",IF(B110&gt;G110,"○",IF(B110&lt;G110,"●",IF(B110=G110,"△"))))</f>
        <v>○</v>
      </c>
      <c r="E109" s="768"/>
      <c r="F109" s="768"/>
      <c r="G109" s="320"/>
      <c r="H109" s="321"/>
      <c r="I109" s="751"/>
      <c r="J109" s="752"/>
      <c r="K109" s="752"/>
      <c r="L109" s="752"/>
      <c r="M109" s="752"/>
      <c r="N109" s="752"/>
      <c r="O109" s="753"/>
      <c r="P109" s="767" t="s">
        <v>564</v>
      </c>
      <c r="Q109" s="768"/>
      <c r="R109" s="768" t="str">
        <f>IF(P110=" "," ",IF(P110&gt;U110,"○",IF(P110&lt;U110,"●",IF(P110=U110,"△"))))</f>
        <v>●</v>
      </c>
      <c r="S109" s="768"/>
      <c r="T109" s="790"/>
      <c r="U109" s="305"/>
      <c r="V109" s="306"/>
      <c r="W109" s="767" t="s">
        <v>635</v>
      </c>
      <c r="X109" s="768"/>
      <c r="Y109" s="768" t="str">
        <f>IF(W110=" "," ",IF(W110&gt;AB110,"○",IF(W110&lt;AB110,"●",IF(W110=AB110,"△"))))</f>
        <v>○</v>
      </c>
      <c r="Z109" s="768"/>
      <c r="AA109" s="790"/>
      <c r="AB109" s="305"/>
      <c r="AC109" s="306"/>
      <c r="AD109" s="779">
        <f>AE109*3+AF109*1+AG109*0</f>
        <v>6</v>
      </c>
      <c r="AE109" s="782">
        <f>COUNTIF(B109:AC109,"○")</f>
        <v>2</v>
      </c>
      <c r="AF109" s="785">
        <f>COUNTIF(B109:AC109,"△")</f>
        <v>0</v>
      </c>
      <c r="AG109" s="785">
        <f>COUNTIF(B109:AC109,"●")</f>
        <v>1</v>
      </c>
      <c r="AH109" s="804">
        <f>IF(AJ110=0,"",RANK(AJ110,AJ106:AJ117,0))</f>
        <v>2</v>
      </c>
      <c r="AI109" s="807" t="str">
        <f>I105</f>
        <v>蟹谷</v>
      </c>
      <c r="AJ109" s="307"/>
      <c r="AK109" s="319">
        <v>3</v>
      </c>
      <c r="AL109" s="322" t="str">
        <f>IF(AI118=12,VLOOKUP(AK109,$AH$106:$AI$117,2,FALSE),"")</f>
        <v>丹波・瑞穂</v>
      </c>
      <c r="AM109" s="322" t="str">
        <f>IF(AL109="","",VLOOKUP(AL109,参加チーム!$C$36:$G$60,3,FALSE))</f>
        <v>14w</v>
      </c>
      <c r="AN109" s="600" t="str">
        <f>IF(AM109="","",VLOOKUP(AM109,参加チーム!$A$36:$D$60,2,FALSE))</f>
        <v>丹波・瑞穂
ホッケースポーツ少年団</v>
      </c>
    </row>
    <row r="110" spans="1:43" ht="28.5" customHeight="1" x14ac:dyDescent="0.2">
      <c r="A110" s="766"/>
      <c r="B110" s="791">
        <f>N107</f>
        <v>3</v>
      </c>
      <c r="C110" s="792"/>
      <c r="D110" s="323">
        <f>IF(M107="","",M107)</f>
        <v>1</v>
      </c>
      <c r="E110" s="324" t="s">
        <v>1</v>
      </c>
      <c r="F110" s="325">
        <f>IF(K107="","",K107)</f>
        <v>0</v>
      </c>
      <c r="G110" s="795">
        <f>I107</f>
        <v>0</v>
      </c>
      <c r="H110" s="796"/>
      <c r="I110" s="754"/>
      <c r="J110" s="755"/>
      <c r="K110" s="755"/>
      <c r="L110" s="755"/>
      <c r="M110" s="755"/>
      <c r="N110" s="755"/>
      <c r="O110" s="756"/>
      <c r="P110" s="775">
        <f>IF(AND(R110="",R111="")," ",SUM(R110:R111))</f>
        <v>1</v>
      </c>
      <c r="Q110" s="776"/>
      <c r="R110" s="315">
        <f>IF(P109="","",VLOOKUP(P109,日程!$AJ$6:$AT$143,2,FALSE))</f>
        <v>1</v>
      </c>
      <c r="S110" s="313" t="s">
        <v>1</v>
      </c>
      <c r="T110" s="315">
        <f>IF(P109="","",VLOOKUP(P109,日程!$AJ$6:$AT$143,3,FALSE))</f>
        <v>1</v>
      </c>
      <c r="U110" s="775">
        <f>IF(AND(T110="",T111="")," ",SUM(T110:T111))</f>
        <v>2</v>
      </c>
      <c r="V110" s="776"/>
      <c r="W110" s="775">
        <f>IF(AND(Y110="",Y111="")," ",SUM(Y110:Y111))</f>
        <v>2</v>
      </c>
      <c r="X110" s="776"/>
      <c r="Y110" s="315">
        <f>IF(W109="","",VLOOKUP(W109,日程!$AJ$6:$AT$143,2,FALSE))</f>
        <v>1</v>
      </c>
      <c r="Z110" s="313" t="s">
        <v>1</v>
      </c>
      <c r="AA110" s="315">
        <f>IF(W109="","",VLOOKUP(W109,日程!$AJ$6:$AT$143,3,FALSE))</f>
        <v>0</v>
      </c>
      <c r="AB110" s="775">
        <f>IF(AND(AA110="",AA111="")," ",SUM(AA110:AA111))</f>
        <v>0</v>
      </c>
      <c r="AC110" s="776"/>
      <c r="AD110" s="780"/>
      <c r="AE110" s="783"/>
      <c r="AF110" s="786"/>
      <c r="AG110" s="786"/>
      <c r="AH110" s="805"/>
      <c r="AI110" s="807"/>
      <c r="AJ110" s="307">
        <f>AD109*10000+1</f>
        <v>60001</v>
      </c>
      <c r="AK110" s="319">
        <v>4</v>
      </c>
      <c r="AL110" s="326" t="str">
        <f>IF(AI118=12,VLOOKUP(AK110,$AH$106:$AI$117,2,FALSE),"")</f>
        <v>Echizen</v>
      </c>
      <c r="AM110" s="322" t="str">
        <f>IF(AL110="","",VLOOKUP(AL110,参加チーム!$C$36:$G$60,3,FALSE))</f>
        <v>11w</v>
      </c>
      <c r="AN110" s="311" t="str">
        <f>IF(AM110="","",VLOOKUP(AM110,参加チーム!$A$36:$D$60,2,FALSE))</f>
        <v>Echizen　HOMES²
スポーツ少年団</v>
      </c>
    </row>
    <row r="111" spans="1:43" ht="28.5" customHeight="1" x14ac:dyDescent="0.2">
      <c r="A111" s="316" t="str">
        <f>IF(A109="","",VLOOKUP(A109,参加チーム!$B$36:$D$55,3,FALSE))</f>
        <v>富山県</v>
      </c>
      <c r="B111" s="793"/>
      <c r="C111" s="794"/>
      <c r="D111" s="327">
        <f>IF(M108="","",M108)</f>
        <v>2</v>
      </c>
      <c r="E111" s="328" t="s">
        <v>1</v>
      </c>
      <c r="F111" s="329">
        <f>IF(K108="","",K108)</f>
        <v>0</v>
      </c>
      <c r="G111" s="797"/>
      <c r="H111" s="798"/>
      <c r="I111" s="757"/>
      <c r="J111" s="758"/>
      <c r="K111" s="758"/>
      <c r="L111" s="758"/>
      <c r="M111" s="758"/>
      <c r="N111" s="758"/>
      <c r="O111" s="759"/>
      <c r="P111" s="777"/>
      <c r="Q111" s="778"/>
      <c r="R111" s="330">
        <f>IF(P109="","",VLOOKUP(P109,日程!$AJ$6:$AT$143,4,FALSE))</f>
        <v>0</v>
      </c>
      <c r="S111" s="317" t="s">
        <v>1</v>
      </c>
      <c r="T111" s="315">
        <f>IF(P109="","",VLOOKUP(P109,日程!$AJ$6:$AT$143,5,FALSE))</f>
        <v>1</v>
      </c>
      <c r="U111" s="777"/>
      <c r="V111" s="778"/>
      <c r="W111" s="777"/>
      <c r="X111" s="778"/>
      <c r="Y111" s="330">
        <f>IF(W109="","",VLOOKUP(W109,日程!$AJ$6:$AT$143,4,FALSE))</f>
        <v>1</v>
      </c>
      <c r="Z111" s="317" t="s">
        <v>1</v>
      </c>
      <c r="AA111" s="318">
        <f>IF(W109="","",VLOOKUP(W109,日程!$AJ$6:$AT$143,5,FALSE))</f>
        <v>0</v>
      </c>
      <c r="AB111" s="777"/>
      <c r="AC111" s="778"/>
      <c r="AD111" s="781"/>
      <c r="AE111" s="784"/>
      <c r="AF111" s="787"/>
      <c r="AG111" s="787"/>
      <c r="AH111" s="806"/>
      <c r="AI111" s="807"/>
      <c r="AJ111" s="307"/>
      <c r="AK111" s="331"/>
      <c r="AL111" s="331"/>
      <c r="AM111" s="322"/>
    </row>
    <row r="112" spans="1:43" ht="28.5" customHeight="1" x14ac:dyDescent="0.2">
      <c r="A112" s="765" t="str">
        <f>参加チーム!B54</f>
        <v>ＫＵＧＡ
ホッケースポーツ少年団</v>
      </c>
      <c r="B112" s="788" t="str">
        <f>P106</f>
        <v>b⑤</v>
      </c>
      <c r="C112" s="789"/>
      <c r="D112" s="768" t="str">
        <f>IF(B113=" "," ",IF(B113&gt;G113,"○",IF(B113&lt;G113,"●",IF(B113=G113,"△"))))</f>
        <v>○</v>
      </c>
      <c r="E112" s="768"/>
      <c r="F112" s="768"/>
      <c r="G112" s="320"/>
      <c r="H112" s="321"/>
      <c r="I112" s="767" t="str">
        <f>P109</f>
        <v>b③</v>
      </c>
      <c r="J112" s="768"/>
      <c r="K112" s="768" t="str">
        <f>IF(I113=" "," ",IF(I113&gt;N113,"○",IF(I113&lt;N113,"●",IF(I113=N113,"△"))))</f>
        <v>○</v>
      </c>
      <c r="L112" s="768"/>
      <c r="M112" s="768"/>
      <c r="N112" s="305"/>
      <c r="O112" s="306"/>
      <c r="P112" s="751"/>
      <c r="Q112" s="752"/>
      <c r="R112" s="752"/>
      <c r="S112" s="752"/>
      <c r="T112" s="752"/>
      <c r="U112" s="752"/>
      <c r="V112" s="753"/>
      <c r="W112" s="767" t="s">
        <v>629</v>
      </c>
      <c r="X112" s="768"/>
      <c r="Y112" s="768" t="str">
        <f>IF(W113=" "," ",IF(W113&gt;AB113,"○",IF(W113&lt;AB113,"●",IF(W113=AB113,"△"))))</f>
        <v>○</v>
      </c>
      <c r="Z112" s="768"/>
      <c r="AA112" s="790"/>
      <c r="AB112" s="305"/>
      <c r="AC112" s="306"/>
      <c r="AD112" s="779">
        <f>AE112*3+AF112*1+AG112*0</f>
        <v>9</v>
      </c>
      <c r="AE112" s="782">
        <f t="shared" ref="AE112" si="20">COUNTIF(B112:AC112,"○")</f>
        <v>3</v>
      </c>
      <c r="AF112" s="785">
        <f t="shared" ref="AF112" si="21">COUNTIF(B112:AC112,"△")</f>
        <v>0</v>
      </c>
      <c r="AG112" s="785">
        <f t="shared" ref="AG112" si="22">COUNTIF(B112:AC112,"●")</f>
        <v>0</v>
      </c>
      <c r="AH112" s="804">
        <f>IF(AJ113=0,"",RANK(AJ113,AJ106:AJ117,0))</f>
        <v>1</v>
      </c>
      <c r="AI112" s="807" t="str">
        <f>P105</f>
        <v>ＫＵＧＡ</v>
      </c>
      <c r="AJ112" s="307"/>
      <c r="AK112" s="319"/>
      <c r="AL112" s="319"/>
      <c r="AM112" s="322"/>
    </row>
    <row r="113" spans="1:43" ht="28.5" customHeight="1" x14ac:dyDescent="0.2">
      <c r="A113" s="766"/>
      <c r="B113" s="791">
        <f>U107</f>
        <v>5</v>
      </c>
      <c r="C113" s="792"/>
      <c r="D113" s="332">
        <f>IF(T107="","",T107)</f>
        <v>2</v>
      </c>
      <c r="E113" s="333" t="s">
        <v>1</v>
      </c>
      <c r="F113" s="334">
        <f>IF(R107="","",R107)</f>
        <v>0</v>
      </c>
      <c r="G113" s="792">
        <f>P107</f>
        <v>0</v>
      </c>
      <c r="H113" s="799"/>
      <c r="I113" s="775">
        <f>U110</f>
        <v>2</v>
      </c>
      <c r="J113" s="801"/>
      <c r="K113" s="312">
        <f>IF(T110="","",T110)</f>
        <v>1</v>
      </c>
      <c r="L113" s="315" t="s">
        <v>1</v>
      </c>
      <c r="M113" s="314">
        <f>IF(R110="","",R110)</f>
        <v>1</v>
      </c>
      <c r="N113" s="801">
        <f>P110</f>
        <v>1</v>
      </c>
      <c r="O113" s="776"/>
      <c r="P113" s="754"/>
      <c r="Q113" s="755"/>
      <c r="R113" s="755"/>
      <c r="S113" s="755"/>
      <c r="T113" s="755"/>
      <c r="U113" s="755"/>
      <c r="V113" s="756"/>
      <c r="W113" s="775">
        <f>IF(AND(Y113="",Y114="")," ",SUM(Y113:Y114))</f>
        <v>2</v>
      </c>
      <c r="X113" s="776"/>
      <c r="Y113" s="315">
        <f>IF(W112="","",VLOOKUP(W112,日程!$AJ$6:$AT$143,2,FALSE))</f>
        <v>2</v>
      </c>
      <c r="Z113" s="313" t="s">
        <v>1</v>
      </c>
      <c r="AA113" s="315">
        <f>IF(W112="","",VLOOKUP(W112,日程!$AJ$6:$AT$143,3,FALSE))</f>
        <v>0</v>
      </c>
      <c r="AB113" s="775">
        <f>IF(AND(AA113="",AA114="")," ",SUM(AA113:AA114))</f>
        <v>0</v>
      </c>
      <c r="AC113" s="776"/>
      <c r="AD113" s="780"/>
      <c r="AE113" s="783"/>
      <c r="AF113" s="786"/>
      <c r="AG113" s="786"/>
      <c r="AH113" s="805"/>
      <c r="AI113" s="807"/>
      <c r="AJ113" s="307">
        <f>AD112*10000+1</f>
        <v>90001</v>
      </c>
      <c r="AK113" s="319"/>
      <c r="AL113" s="319"/>
      <c r="AM113" s="322"/>
    </row>
    <row r="114" spans="1:43" ht="28.5" customHeight="1" x14ac:dyDescent="0.2">
      <c r="A114" s="316" t="str">
        <f>IF(A112="","",VLOOKUP(A112,参加チーム!$B$36:$D$55,3,FALSE))</f>
        <v>山口県</v>
      </c>
      <c r="B114" s="793"/>
      <c r="C114" s="794"/>
      <c r="D114" s="335">
        <f>IF(T108="","",T108)</f>
        <v>3</v>
      </c>
      <c r="E114" s="336" t="s">
        <v>1</v>
      </c>
      <c r="F114" s="337">
        <f>IF(R108="","",R108)</f>
        <v>0</v>
      </c>
      <c r="G114" s="794"/>
      <c r="H114" s="800"/>
      <c r="I114" s="777"/>
      <c r="J114" s="802"/>
      <c r="K114" s="330">
        <f>IF(T111="","",T111)</f>
        <v>1</v>
      </c>
      <c r="L114" s="317" t="s">
        <v>1</v>
      </c>
      <c r="M114" s="318">
        <f>IF(R111="","",R111)</f>
        <v>0</v>
      </c>
      <c r="N114" s="802"/>
      <c r="O114" s="778"/>
      <c r="P114" s="757"/>
      <c r="Q114" s="758"/>
      <c r="R114" s="758"/>
      <c r="S114" s="758"/>
      <c r="T114" s="758"/>
      <c r="U114" s="758"/>
      <c r="V114" s="759"/>
      <c r="W114" s="777"/>
      <c r="X114" s="778"/>
      <c r="Y114" s="330">
        <f>IF(W112="","",VLOOKUP(W112,日程!$AJ$6:$AT$143,4,FALSE))</f>
        <v>0</v>
      </c>
      <c r="Z114" s="317" t="s">
        <v>1</v>
      </c>
      <c r="AA114" s="315">
        <f>IF(W112="","",VLOOKUP(W112,日程!$AJ$6:$AT$143,5,FALSE))</f>
        <v>0</v>
      </c>
      <c r="AB114" s="777"/>
      <c r="AC114" s="778"/>
      <c r="AD114" s="781"/>
      <c r="AE114" s="784"/>
      <c r="AF114" s="787"/>
      <c r="AG114" s="787"/>
      <c r="AH114" s="806"/>
      <c r="AI114" s="807"/>
      <c r="AJ114" s="307"/>
      <c r="AK114" s="319"/>
      <c r="AL114" s="319"/>
      <c r="AM114" s="322"/>
    </row>
    <row r="115" spans="1:43" ht="28.5" customHeight="1" x14ac:dyDescent="0.2">
      <c r="A115" s="765" t="str">
        <f>参加チーム!B49</f>
        <v>丹波・瑞穂
ホッケースポーツ少年団</v>
      </c>
      <c r="B115" s="788" t="str">
        <f>W106</f>
        <v>b④</v>
      </c>
      <c r="C115" s="789"/>
      <c r="D115" s="768" t="str">
        <f>IF(B116=" "," ",IF(B116&gt;G116,"○",IF(B116&lt;G116,"●",IF(B116=G116,"△"))))</f>
        <v>○</v>
      </c>
      <c r="E115" s="768"/>
      <c r="F115" s="768"/>
      <c r="G115" s="320"/>
      <c r="H115" s="321"/>
      <c r="I115" s="767" t="str">
        <f>W109</f>
        <v>b⑥</v>
      </c>
      <c r="J115" s="768"/>
      <c r="K115" s="768" t="str">
        <f>IF(I116=" "," ",IF(I116&gt;N116,"○",IF(I116&lt;N116,"●",IF(I116=N116,"△"))))</f>
        <v>●</v>
      </c>
      <c r="L115" s="768"/>
      <c r="M115" s="768"/>
      <c r="N115" s="305"/>
      <c r="O115" s="306"/>
      <c r="P115" s="767" t="str">
        <f>W112</f>
        <v>b②</v>
      </c>
      <c r="Q115" s="768"/>
      <c r="R115" s="768" t="str">
        <f>IF(P116=" "," ",IF(P116&gt;U116,"○",IF(P116&lt;U116,"●",IF(P116=U116,"△"))))</f>
        <v>●</v>
      </c>
      <c r="S115" s="768"/>
      <c r="T115" s="768"/>
      <c r="U115" s="305"/>
      <c r="V115" s="306"/>
      <c r="W115" s="751"/>
      <c r="X115" s="752"/>
      <c r="Y115" s="752"/>
      <c r="Z115" s="752"/>
      <c r="AA115" s="752"/>
      <c r="AB115" s="752"/>
      <c r="AC115" s="753"/>
      <c r="AD115" s="779">
        <f>AE115*3+AF115*1+AG115*0</f>
        <v>3</v>
      </c>
      <c r="AE115" s="782">
        <f>COUNTIF(B115:AC115,"○")</f>
        <v>1</v>
      </c>
      <c r="AF115" s="785">
        <f t="shared" ref="AF115" si="23">COUNTIF(B115:AC115,"△")</f>
        <v>0</v>
      </c>
      <c r="AG115" s="785">
        <f t="shared" ref="AG115" si="24">COUNTIF(B115:AC115,"●")</f>
        <v>2</v>
      </c>
      <c r="AH115" s="804">
        <f>IF(AJ116=0,"",RANK(AJ116,AJ106:AJ117,0))</f>
        <v>3</v>
      </c>
      <c r="AI115" s="807" t="str">
        <f>W105</f>
        <v>丹波・瑞穂</v>
      </c>
      <c r="AJ115" s="307"/>
      <c r="AK115" s="319"/>
      <c r="AL115" s="319"/>
      <c r="AM115" s="322"/>
    </row>
    <row r="116" spans="1:43" ht="28.5" customHeight="1" x14ac:dyDescent="0.2">
      <c r="A116" s="766"/>
      <c r="B116" s="791">
        <f>AB107</f>
        <v>2</v>
      </c>
      <c r="C116" s="792"/>
      <c r="D116" s="332">
        <f>IF(AA107="","",AA107)</f>
        <v>2</v>
      </c>
      <c r="E116" s="333" t="s">
        <v>1</v>
      </c>
      <c r="F116" s="334">
        <f>IF(Y107="","",Y107)</f>
        <v>1</v>
      </c>
      <c r="G116" s="792">
        <f>W107</f>
        <v>1</v>
      </c>
      <c r="H116" s="799"/>
      <c r="I116" s="775">
        <f>AB110</f>
        <v>0</v>
      </c>
      <c r="J116" s="801"/>
      <c r="K116" s="312">
        <f>IF(AA110="","",AA110)</f>
        <v>0</v>
      </c>
      <c r="L116" s="315" t="s">
        <v>1</v>
      </c>
      <c r="M116" s="314">
        <f>IF(Y110="","",Y110)</f>
        <v>1</v>
      </c>
      <c r="N116" s="801">
        <f>W110</f>
        <v>2</v>
      </c>
      <c r="O116" s="776"/>
      <c r="P116" s="775">
        <f>AB113</f>
        <v>0</v>
      </c>
      <c r="Q116" s="801"/>
      <c r="R116" s="312">
        <f>IF(AA113="","",AA113)+AA113</f>
        <v>0</v>
      </c>
      <c r="S116" s="315" t="s">
        <v>1</v>
      </c>
      <c r="T116" s="314">
        <f>IF(Y113="","",Y113)</f>
        <v>2</v>
      </c>
      <c r="U116" s="801">
        <f>W113</f>
        <v>2</v>
      </c>
      <c r="V116" s="776"/>
      <c r="W116" s="754"/>
      <c r="X116" s="755"/>
      <c r="Y116" s="755"/>
      <c r="Z116" s="755"/>
      <c r="AA116" s="755"/>
      <c r="AB116" s="755"/>
      <c r="AC116" s="756"/>
      <c r="AD116" s="780"/>
      <c r="AE116" s="783"/>
      <c r="AF116" s="786"/>
      <c r="AG116" s="786"/>
      <c r="AH116" s="805"/>
      <c r="AI116" s="807"/>
      <c r="AJ116" s="307">
        <f>AD115*10000+1</f>
        <v>30001</v>
      </c>
      <c r="AK116" s="319"/>
      <c r="AL116" s="319"/>
      <c r="AM116" s="322"/>
    </row>
    <row r="117" spans="1:43" ht="28.5" customHeight="1" x14ac:dyDescent="0.2">
      <c r="A117" s="316" t="str">
        <f>IF(A115="","",VLOOKUP(A115,参加チーム!$B$36:$D$55,3,FALSE))</f>
        <v>京都府</v>
      </c>
      <c r="B117" s="793"/>
      <c r="C117" s="794"/>
      <c r="D117" s="335">
        <f>IF(AA108="","",AA108)</f>
        <v>0</v>
      </c>
      <c r="E117" s="336" t="s">
        <v>1</v>
      </c>
      <c r="F117" s="337">
        <f>IF(Y108="","",Y108)</f>
        <v>0</v>
      </c>
      <c r="G117" s="794"/>
      <c r="H117" s="800"/>
      <c r="I117" s="777"/>
      <c r="J117" s="802"/>
      <c r="K117" s="330">
        <f>IF(AA111="","",AA111)</f>
        <v>0</v>
      </c>
      <c r="L117" s="317" t="s">
        <v>1</v>
      </c>
      <c r="M117" s="318">
        <f>IF(Y111="","",Y111)</f>
        <v>1</v>
      </c>
      <c r="N117" s="802"/>
      <c r="O117" s="778"/>
      <c r="P117" s="777"/>
      <c r="Q117" s="802"/>
      <c r="R117" s="330">
        <f>IF(AA114="","",AA114)</f>
        <v>0</v>
      </c>
      <c r="S117" s="317" t="s">
        <v>1</v>
      </c>
      <c r="T117" s="318">
        <f>IF(Y114="","",Y114)</f>
        <v>0</v>
      </c>
      <c r="U117" s="802"/>
      <c r="V117" s="778"/>
      <c r="W117" s="757"/>
      <c r="X117" s="758"/>
      <c r="Y117" s="758"/>
      <c r="Z117" s="758"/>
      <c r="AA117" s="758"/>
      <c r="AB117" s="758"/>
      <c r="AC117" s="759"/>
      <c r="AD117" s="781"/>
      <c r="AE117" s="784"/>
      <c r="AF117" s="787"/>
      <c r="AG117" s="787"/>
      <c r="AH117" s="806"/>
      <c r="AI117" s="807"/>
      <c r="AJ117" s="307"/>
      <c r="AK117" s="319"/>
      <c r="AL117" s="319"/>
      <c r="AM117" s="322"/>
    </row>
    <row r="118" spans="1:43" ht="28.5" customHeight="1" x14ac:dyDescent="0.2">
      <c r="A118" s="354"/>
      <c r="B118" s="339"/>
      <c r="C118" s="339"/>
      <c r="D118" s="315"/>
      <c r="E118" s="315"/>
      <c r="F118" s="315"/>
      <c r="G118" s="339"/>
      <c r="H118" s="339"/>
      <c r="I118" s="339"/>
      <c r="J118" s="339"/>
      <c r="K118" s="315"/>
      <c r="L118" s="315"/>
      <c r="M118" s="315"/>
      <c r="N118" s="339"/>
      <c r="O118" s="339"/>
      <c r="P118" s="339"/>
      <c r="Q118" s="339"/>
      <c r="R118" s="315"/>
      <c r="S118" s="315"/>
      <c r="T118" s="315"/>
      <c r="U118" s="339"/>
      <c r="V118" s="339"/>
      <c r="W118" s="339"/>
      <c r="X118" s="339"/>
      <c r="Y118" s="315"/>
      <c r="Z118" s="315"/>
      <c r="AA118" s="315"/>
      <c r="AB118" s="339"/>
      <c r="AC118" s="339"/>
      <c r="AD118" s="340"/>
      <c r="AE118" s="340"/>
      <c r="AF118" s="340"/>
      <c r="AG118" s="340"/>
      <c r="AH118" s="344"/>
      <c r="AI118" s="342">
        <f>SUM($AE$20:$AG$31)</f>
        <v>12</v>
      </c>
      <c r="AJ118" s="301"/>
      <c r="AK118" s="301"/>
      <c r="AL118" s="310"/>
      <c r="AM118" s="322"/>
    </row>
    <row r="119" spans="1:43" ht="28.5" customHeight="1" thickBot="1" x14ac:dyDescent="0.25">
      <c r="A119" s="355"/>
      <c r="B119" s="346"/>
      <c r="C119" s="346"/>
      <c r="D119" s="346"/>
      <c r="E119" s="346"/>
      <c r="F119" s="346"/>
      <c r="G119" s="346"/>
      <c r="H119" s="346"/>
      <c r="I119" s="347"/>
      <c r="J119" s="348"/>
      <c r="K119" s="349"/>
      <c r="L119" s="349"/>
      <c r="M119" s="349"/>
      <c r="N119" s="350"/>
      <c r="O119" s="350"/>
      <c r="P119" s="347"/>
      <c r="Q119" s="348"/>
      <c r="R119" s="349"/>
      <c r="S119" s="349"/>
      <c r="T119" s="349"/>
      <c r="U119" s="350"/>
      <c r="V119" s="350"/>
      <c r="W119" s="347"/>
      <c r="X119" s="348"/>
      <c r="Y119" s="349"/>
      <c r="Z119" s="349"/>
      <c r="AA119" s="349"/>
      <c r="AB119" s="350"/>
      <c r="AC119" s="350"/>
      <c r="AD119" s="351"/>
      <c r="AE119" s="311"/>
      <c r="AF119" s="311"/>
      <c r="AG119" s="311"/>
      <c r="AH119" s="352"/>
      <c r="AI119" s="353"/>
      <c r="AJ119" s="307"/>
      <c r="AK119" s="319"/>
      <c r="AL119" s="310"/>
      <c r="AM119" s="322"/>
    </row>
    <row r="120" spans="1:43" ht="53.25" customHeight="1" x14ac:dyDescent="0.2">
      <c r="A120" s="296" t="s">
        <v>193</v>
      </c>
      <c r="B120" s="762" t="str">
        <f>IF(A121="","",VLOOKUP(A121,参加チーム!$B$36:$D$60,2,FALSE))</f>
        <v>朝日</v>
      </c>
      <c r="C120" s="763"/>
      <c r="D120" s="763"/>
      <c r="E120" s="763"/>
      <c r="F120" s="763"/>
      <c r="G120" s="763"/>
      <c r="H120" s="764"/>
      <c r="I120" s="762" t="str">
        <f>IF(A124="","",VLOOKUP(A124,参加チーム!$B$36:$D$60,2,FALSE))</f>
        <v>南アルプス</v>
      </c>
      <c r="J120" s="763"/>
      <c r="K120" s="763"/>
      <c r="L120" s="763"/>
      <c r="M120" s="763"/>
      <c r="N120" s="763"/>
      <c r="O120" s="764"/>
      <c r="P120" s="762" t="str">
        <f>IF(A127="","",VLOOKUP(A127,参加チーム!$B$36:$D$60,2,FALSE))</f>
        <v>春照</v>
      </c>
      <c r="Q120" s="763"/>
      <c r="R120" s="763"/>
      <c r="S120" s="763"/>
      <c r="T120" s="763"/>
      <c r="U120" s="763"/>
      <c r="V120" s="764"/>
      <c r="W120" s="762" t="str">
        <f>IF(A130="","",VLOOKUP(A130,参加チーム!$B$36:$D$60,2,FALSE))</f>
        <v>はんのう</v>
      </c>
      <c r="X120" s="763"/>
      <c r="Y120" s="763"/>
      <c r="Z120" s="763"/>
      <c r="AA120" s="763"/>
      <c r="AB120" s="763"/>
      <c r="AC120" s="764"/>
      <c r="AD120" s="297" t="s">
        <v>84</v>
      </c>
      <c r="AE120" s="298" t="s">
        <v>85</v>
      </c>
      <c r="AF120" s="298" t="s">
        <v>86</v>
      </c>
      <c r="AG120" s="298" t="s">
        <v>87</v>
      </c>
      <c r="AH120" s="299" t="s">
        <v>88</v>
      </c>
      <c r="AI120" s="300"/>
      <c r="AJ120" s="301"/>
      <c r="AK120" s="302"/>
      <c r="AL120" s="303"/>
      <c r="AM120" s="610"/>
      <c r="AN120" s="304"/>
    </row>
    <row r="121" spans="1:43" ht="28.5" customHeight="1" x14ac:dyDescent="0.2">
      <c r="A121" s="765" t="str">
        <f>参加チーム!B45</f>
        <v>朝日
ホッケースポーツ少年団</v>
      </c>
      <c r="B121" s="751"/>
      <c r="C121" s="752"/>
      <c r="D121" s="752"/>
      <c r="E121" s="752"/>
      <c r="F121" s="752"/>
      <c r="G121" s="752"/>
      <c r="H121" s="753"/>
      <c r="I121" s="767" t="s">
        <v>628</v>
      </c>
      <c r="J121" s="768"/>
      <c r="K121" s="768" t="str">
        <f>IF(I122=" "," ",IF(I122&gt;N122,"○",IF(I122&lt;N122,"●",IF(I122=N122,"△"))))</f>
        <v>△</v>
      </c>
      <c r="L121" s="768"/>
      <c r="M121" s="768"/>
      <c r="N121" s="305"/>
      <c r="O121" s="306"/>
      <c r="P121" s="767" t="s">
        <v>636</v>
      </c>
      <c r="Q121" s="768"/>
      <c r="R121" s="768" t="str">
        <f>IF(P122=" "," ",IF(P122&gt;U122,"○",IF(P122&lt;U122,"●",IF(P122=U122,"△"))))</f>
        <v>△</v>
      </c>
      <c r="S121" s="768"/>
      <c r="T121" s="768"/>
      <c r="U121" s="305"/>
      <c r="V121" s="306"/>
      <c r="W121" s="767" t="s">
        <v>627</v>
      </c>
      <c r="X121" s="768"/>
      <c r="Y121" s="768" t="str">
        <f>IF(W122=" "," ",IF(W122&gt;AB122,"○",IF(W122&lt;AB122,"●",IF(W122=AB122,"△"))))</f>
        <v>○</v>
      </c>
      <c r="Z121" s="768"/>
      <c r="AA121" s="768"/>
      <c r="AB121" s="305"/>
      <c r="AC121" s="306"/>
      <c r="AD121" s="779">
        <f>AE121*3+AF121*1+AG121*0</f>
        <v>5</v>
      </c>
      <c r="AE121" s="782">
        <f>COUNTIF(B121:AC121,"○")</f>
        <v>1</v>
      </c>
      <c r="AF121" s="785">
        <f>COUNTIF(B121:AC121,"△")</f>
        <v>2</v>
      </c>
      <c r="AG121" s="785">
        <f>COUNTIF(B121:AC121,"●")</f>
        <v>0</v>
      </c>
      <c r="AH121" s="804">
        <f>IF(AJ122=0,"",RANK(AJ122,AJ121:AJ132,0))</f>
        <v>1</v>
      </c>
      <c r="AI121" s="807" t="str">
        <f>B120</f>
        <v>朝日</v>
      </c>
      <c r="AJ121" s="307"/>
      <c r="AK121" s="308" t="s">
        <v>471</v>
      </c>
      <c r="AL121" s="309" t="s">
        <v>130</v>
      </c>
      <c r="AM121" s="322"/>
    </row>
    <row r="122" spans="1:43" ht="28.5" customHeight="1" x14ac:dyDescent="0.2">
      <c r="A122" s="766"/>
      <c r="B122" s="754"/>
      <c r="C122" s="755"/>
      <c r="D122" s="755"/>
      <c r="E122" s="755"/>
      <c r="F122" s="755"/>
      <c r="G122" s="755"/>
      <c r="H122" s="756"/>
      <c r="I122" s="769">
        <f>IF(AND(K122="",K123="")," ",SUM(K122:K123))</f>
        <v>0</v>
      </c>
      <c r="J122" s="770"/>
      <c r="K122" s="312">
        <f>IF(I121="","",VLOOKUP(I121,日程!$AJ$6:$AT$143,2,FALSE))</f>
        <v>0</v>
      </c>
      <c r="L122" s="313" t="s">
        <v>1</v>
      </c>
      <c r="M122" s="314">
        <f>IF(I121="","",VLOOKUP(I121,日程!$AJ$6:$AT$143,3,FALSE))</f>
        <v>0</v>
      </c>
      <c r="N122" s="770">
        <f>IF(AND(M122="",M123="")," ",SUM(M122:M123))</f>
        <v>0</v>
      </c>
      <c r="O122" s="773"/>
      <c r="P122" s="775">
        <f>IF(AND(R122="",R123="")," ",SUM(R122:R123))</f>
        <v>0</v>
      </c>
      <c r="Q122" s="776"/>
      <c r="R122" s="312">
        <f>IF(P121="","",VLOOKUP(P121,日程!$AJ$6:$AT$143,2,FALSE))</f>
        <v>0</v>
      </c>
      <c r="S122" s="313" t="s">
        <v>1</v>
      </c>
      <c r="T122" s="315">
        <f>IF(P121="","",VLOOKUP(P121,日程!$AJ$6:$AT$143,3,FALSE))</f>
        <v>0</v>
      </c>
      <c r="U122" s="775">
        <f>IF(AND(T122="",T123="")," ",SUM(T122:T123))</f>
        <v>0</v>
      </c>
      <c r="V122" s="776"/>
      <c r="W122" s="775">
        <f>IF(AND(Y122="",Y123="")," ",SUM(Y122:Y123))</f>
        <v>1</v>
      </c>
      <c r="X122" s="776"/>
      <c r="Y122" s="312">
        <f>IF(W121="","",VLOOKUP(W121,日程!$AJ$6:$AT$143,2,FALSE))</f>
        <v>0</v>
      </c>
      <c r="Z122" s="313" t="s">
        <v>1</v>
      </c>
      <c r="AA122" s="315">
        <f>IF(W121="","",VLOOKUP(W121,日程!$AJ$6:$AT$143,3,FALSE))</f>
        <v>0</v>
      </c>
      <c r="AB122" s="775">
        <f>IF(AND(AA122="",AA123="")," ",SUM(AA122:AA123))</f>
        <v>0</v>
      </c>
      <c r="AC122" s="776"/>
      <c r="AD122" s="780"/>
      <c r="AE122" s="783"/>
      <c r="AF122" s="786"/>
      <c r="AG122" s="786"/>
      <c r="AH122" s="805"/>
      <c r="AI122" s="807"/>
      <c r="AJ122" s="307">
        <f>AD121*10000+1+2</f>
        <v>50003</v>
      </c>
      <c r="AK122" s="307">
        <v>1</v>
      </c>
      <c r="AL122" s="310" t="str">
        <f>IF(AI133=12,VLOOKUP(AK122,$AH$121:$AI$132,2,FALSE),"")</f>
        <v>朝日</v>
      </c>
      <c r="AM122" s="322" t="str">
        <f>IF(AL122="","",VLOOKUP(AL122,参加チーム!$C$36:$G$60,3,FALSE))</f>
        <v>10w</v>
      </c>
      <c r="AQ122" s="81"/>
    </row>
    <row r="123" spans="1:43" ht="28.5" customHeight="1" x14ac:dyDescent="0.2">
      <c r="A123" s="316" t="str">
        <f>IF(A121="","",VLOOKUP(A121,参加チーム!$B$36:$D$55,3,FALSE))</f>
        <v>福井県</v>
      </c>
      <c r="B123" s="757"/>
      <c r="C123" s="758"/>
      <c r="D123" s="758"/>
      <c r="E123" s="758"/>
      <c r="F123" s="758"/>
      <c r="G123" s="758"/>
      <c r="H123" s="759"/>
      <c r="I123" s="771"/>
      <c r="J123" s="772"/>
      <c r="K123" s="312">
        <f>IF(I121="","",VLOOKUP(I121,日程!$AJ$6:$AT$143,4,FALSE))</f>
        <v>0</v>
      </c>
      <c r="L123" s="317" t="s">
        <v>1</v>
      </c>
      <c r="M123" s="318">
        <f>IF(I121="","",VLOOKUP(I121,日程!$AJ$6:$AT$143,5,FALSE))</f>
        <v>0</v>
      </c>
      <c r="N123" s="772"/>
      <c r="O123" s="774"/>
      <c r="P123" s="777"/>
      <c r="Q123" s="778"/>
      <c r="R123" s="312">
        <f>IF(P121="","",VLOOKUP(P121,日程!$AJ$6:$AT$143,4,FALSE))</f>
        <v>0</v>
      </c>
      <c r="S123" s="317" t="s">
        <v>1</v>
      </c>
      <c r="T123" s="317">
        <f>IF(P121="","",VLOOKUP(P121,日程!$AJ$6:$AT$143,5,FALSE))</f>
        <v>0</v>
      </c>
      <c r="U123" s="777"/>
      <c r="V123" s="778"/>
      <c r="W123" s="777"/>
      <c r="X123" s="778"/>
      <c r="Y123" s="312">
        <f>IF(W121="","",VLOOKUP(W121,日程!$AJ$6:$AT$143,4,FALSE))</f>
        <v>1</v>
      </c>
      <c r="Z123" s="317" t="s">
        <v>1</v>
      </c>
      <c r="AA123" s="317">
        <f>IF(W121="","",VLOOKUP(W121,日程!$AJ$6:$AT$143,5,FALSE))</f>
        <v>0</v>
      </c>
      <c r="AB123" s="777"/>
      <c r="AC123" s="778"/>
      <c r="AD123" s="781"/>
      <c r="AE123" s="784"/>
      <c r="AF123" s="787"/>
      <c r="AG123" s="787"/>
      <c r="AH123" s="806"/>
      <c r="AI123" s="807"/>
      <c r="AJ123" s="307"/>
      <c r="AK123" s="319">
        <v>2</v>
      </c>
      <c r="AL123" s="322" t="str">
        <f>IF(AI133=12,VLOOKUP(AK123,$AH$121:$AI$132,2,FALSE),"")</f>
        <v>春照</v>
      </c>
      <c r="AM123" s="322" t="str">
        <f>IF(AL123="","",VLOOKUP(AL123,参加チーム!$C$36:$G$60,3,FALSE))</f>
        <v>12w</v>
      </c>
      <c r="AQ123" s="81"/>
    </row>
    <row r="124" spans="1:43" ht="28.5" customHeight="1" x14ac:dyDescent="0.2">
      <c r="A124" s="765" t="str">
        <f>参加チーム!B39</f>
        <v>南アルプス
ホッケースポーツ少年団</v>
      </c>
      <c r="B124" s="788" t="str">
        <f>I121</f>
        <v>c①</v>
      </c>
      <c r="C124" s="789"/>
      <c r="D124" s="768" t="str">
        <f>IF(B125=" "," ",IF(B125&gt;G125,"○",IF(B125&lt;G125,"●",IF(B125=G125,"△"))))</f>
        <v>△</v>
      </c>
      <c r="E124" s="768"/>
      <c r="F124" s="768"/>
      <c r="G124" s="320"/>
      <c r="H124" s="321"/>
      <c r="I124" s="751"/>
      <c r="J124" s="752"/>
      <c r="K124" s="752"/>
      <c r="L124" s="752"/>
      <c r="M124" s="752"/>
      <c r="N124" s="752"/>
      <c r="O124" s="753"/>
      <c r="P124" s="767" t="s">
        <v>621</v>
      </c>
      <c r="Q124" s="768"/>
      <c r="R124" s="768" t="str">
        <f>IF(P125=" "," ",IF(P125&gt;U125,"○",IF(P125&lt;U125,"●",IF(P125=U125,"△"))))</f>
        <v>△</v>
      </c>
      <c r="S124" s="768"/>
      <c r="T124" s="790"/>
      <c r="U124" s="305"/>
      <c r="V124" s="306"/>
      <c r="W124" s="767" t="s">
        <v>637</v>
      </c>
      <c r="X124" s="768"/>
      <c r="Y124" s="768" t="str">
        <f>IF(W125=" "," ",IF(W125&gt;AB125,"○",IF(W125&lt;AB125,"●",IF(W125=AB125,"△"))))</f>
        <v>○</v>
      </c>
      <c r="Z124" s="768"/>
      <c r="AA124" s="790"/>
      <c r="AB124" s="305"/>
      <c r="AC124" s="306"/>
      <c r="AD124" s="779">
        <f>AE124*3+AF124*1+AG124*0</f>
        <v>5</v>
      </c>
      <c r="AE124" s="782">
        <f>COUNTIF(B124:AC124,"○")</f>
        <v>1</v>
      </c>
      <c r="AF124" s="785">
        <f>COUNTIF(B124:AC124,"△")</f>
        <v>2</v>
      </c>
      <c r="AG124" s="785">
        <f>COUNTIF(B124:AC124,"●")</f>
        <v>0</v>
      </c>
      <c r="AH124" s="804">
        <f>IF(AJ125=0,"",RANK(AJ125,AJ121:AJ132,0))</f>
        <v>3</v>
      </c>
      <c r="AI124" s="807" t="str">
        <f>I120</f>
        <v>南アルプス</v>
      </c>
      <c r="AJ124" s="307"/>
      <c r="AK124" s="319">
        <v>3</v>
      </c>
      <c r="AL124" s="322" t="str">
        <f>IF(AI133=12,VLOOKUP(AK124,$AH$121:$AI$132,2,FALSE),"")</f>
        <v>南アルプス</v>
      </c>
      <c r="AM124" s="322" t="str">
        <f>IF(AL124="","",VLOOKUP(AL124,参加チーム!$C$36:$G$60,3,FALSE))</f>
        <v>4w</v>
      </c>
      <c r="AN124" s="311" t="str">
        <f>IF(AM124="","",VLOOKUP(AM124,参加チーム!$A$36:$D$60,2,FALSE))</f>
        <v>南アルプス
ホッケースポーツ少年団</v>
      </c>
    </row>
    <row r="125" spans="1:43" ht="28.5" customHeight="1" x14ac:dyDescent="0.2">
      <c r="A125" s="766"/>
      <c r="B125" s="791">
        <f>N122</f>
        <v>0</v>
      </c>
      <c r="C125" s="792"/>
      <c r="D125" s="323">
        <f>IF(M122="","",M122)</f>
        <v>0</v>
      </c>
      <c r="E125" s="324" t="s">
        <v>1</v>
      </c>
      <c r="F125" s="325">
        <f>IF(K122="","",K122)</f>
        <v>0</v>
      </c>
      <c r="G125" s="795">
        <f>I122</f>
        <v>0</v>
      </c>
      <c r="H125" s="796"/>
      <c r="I125" s="754"/>
      <c r="J125" s="755"/>
      <c r="K125" s="755"/>
      <c r="L125" s="755"/>
      <c r="M125" s="755"/>
      <c r="N125" s="755"/>
      <c r="O125" s="756"/>
      <c r="P125" s="775">
        <f>IF(AND(R125="",R126="")," ",SUM(R125:R126))</f>
        <v>0</v>
      </c>
      <c r="Q125" s="776"/>
      <c r="R125" s="315">
        <f>IF(P124="","",VLOOKUP(P124,日程!$AJ$6:$AT$143,2,FALSE))</f>
        <v>0</v>
      </c>
      <c r="S125" s="313" t="s">
        <v>1</v>
      </c>
      <c r="T125" s="315">
        <f>IF(P124="","",VLOOKUP(P124,日程!$AJ$6:$AT$143,3,FALSE))</f>
        <v>0</v>
      </c>
      <c r="U125" s="775">
        <f>IF(AND(T125="",T126="")," ",SUM(T125:T126))</f>
        <v>0</v>
      </c>
      <c r="V125" s="776"/>
      <c r="W125" s="775">
        <f>IF(AND(Y125="",Y126="")," ",SUM(Y125:Y126))</f>
        <v>1</v>
      </c>
      <c r="X125" s="776"/>
      <c r="Y125" s="315">
        <f>IF(W124="","",VLOOKUP(W124,日程!$AJ$6:$AT$143,2,FALSE))</f>
        <v>0</v>
      </c>
      <c r="Z125" s="313" t="s">
        <v>1</v>
      </c>
      <c r="AA125" s="315">
        <f>IF(W124="","",VLOOKUP(W124,日程!$AJ$6:$AT$143,3,FALSE))</f>
        <v>0</v>
      </c>
      <c r="AB125" s="775">
        <f>IF(AND(AA125="",AA126="")," ",SUM(AA125:AA126))</f>
        <v>0</v>
      </c>
      <c r="AC125" s="776"/>
      <c r="AD125" s="780"/>
      <c r="AE125" s="783"/>
      <c r="AF125" s="786"/>
      <c r="AG125" s="786"/>
      <c r="AH125" s="805"/>
      <c r="AI125" s="807"/>
      <c r="AJ125" s="307">
        <f>AD124*10000+1</f>
        <v>50001</v>
      </c>
      <c r="AK125" s="319">
        <v>4</v>
      </c>
      <c r="AL125" s="326" t="str">
        <f>IF(AI133=12,VLOOKUP(AK125,$AH$121:$AI$132,2,FALSE),"")</f>
        <v>はんのう</v>
      </c>
      <c r="AM125" s="322" t="str">
        <f>IF(AL125="","",VLOOKUP(AL125,参加チーム!$C$36:$G$60,3,FALSE))</f>
        <v>3w</v>
      </c>
      <c r="AN125" s="311" t="str">
        <f>IF(AM125="","",VLOOKUP(AM125,参加チーム!$A$36:$D$60,2,FALSE))</f>
        <v>はんのう
ホッケースポーツ少年団</v>
      </c>
    </row>
    <row r="126" spans="1:43" ht="28.5" customHeight="1" x14ac:dyDescent="0.2">
      <c r="A126" s="316" t="str">
        <f>IF(A124="","",VLOOKUP(A124,参加チーム!$B$36:$D$55,3,FALSE))</f>
        <v>山梨県</v>
      </c>
      <c r="B126" s="793"/>
      <c r="C126" s="794"/>
      <c r="D126" s="327">
        <f>IF(M123="","",M123)</f>
        <v>0</v>
      </c>
      <c r="E126" s="328" t="s">
        <v>1</v>
      </c>
      <c r="F126" s="329">
        <f>IF(K123="","",K123)</f>
        <v>0</v>
      </c>
      <c r="G126" s="797"/>
      <c r="H126" s="798"/>
      <c r="I126" s="757"/>
      <c r="J126" s="758"/>
      <c r="K126" s="758"/>
      <c r="L126" s="758"/>
      <c r="M126" s="758"/>
      <c r="N126" s="758"/>
      <c r="O126" s="759"/>
      <c r="P126" s="777"/>
      <c r="Q126" s="778"/>
      <c r="R126" s="330">
        <f>IF(P124="","",VLOOKUP(P124,日程!$AJ$6:$AT$143,4,FALSE))</f>
        <v>0</v>
      </c>
      <c r="S126" s="317" t="s">
        <v>1</v>
      </c>
      <c r="T126" s="315">
        <f>IF(P124="","",VLOOKUP(P124,日程!$AJ$6:$AT$143,5,FALSE))</f>
        <v>0</v>
      </c>
      <c r="U126" s="777"/>
      <c r="V126" s="778"/>
      <c r="W126" s="777"/>
      <c r="X126" s="778"/>
      <c r="Y126" s="330">
        <f>IF(W124="","",VLOOKUP(W124,日程!$AJ$6:$AT$143,4,FALSE))</f>
        <v>1</v>
      </c>
      <c r="Z126" s="317" t="s">
        <v>1</v>
      </c>
      <c r="AA126" s="318">
        <f>IF(W124="","",VLOOKUP(W124,日程!$AJ$6:$AT$143,5,FALSE))</f>
        <v>0</v>
      </c>
      <c r="AB126" s="777"/>
      <c r="AC126" s="778"/>
      <c r="AD126" s="781"/>
      <c r="AE126" s="784"/>
      <c r="AF126" s="787"/>
      <c r="AG126" s="787"/>
      <c r="AH126" s="806"/>
      <c r="AI126" s="807"/>
      <c r="AJ126" s="307"/>
      <c r="AK126" s="331"/>
      <c r="AL126" s="331"/>
      <c r="AM126" s="322"/>
    </row>
    <row r="127" spans="1:43" ht="28.5" customHeight="1" x14ac:dyDescent="0.2">
      <c r="A127" s="765" t="str">
        <f>参加チーム!B47</f>
        <v>春照
ホッケースポーツ少年団</v>
      </c>
      <c r="B127" s="788" t="str">
        <f>P121</f>
        <v>c⑤</v>
      </c>
      <c r="C127" s="789"/>
      <c r="D127" s="768" t="str">
        <f>IF(B128=" "," ",IF(B128&gt;G128,"○",IF(B128&lt;G128,"●",IF(B128=G128,"△"))))</f>
        <v>△</v>
      </c>
      <c r="E127" s="768"/>
      <c r="F127" s="768"/>
      <c r="G127" s="320"/>
      <c r="H127" s="321"/>
      <c r="I127" s="767" t="str">
        <f>P124</f>
        <v>c③</v>
      </c>
      <c r="J127" s="768"/>
      <c r="K127" s="768" t="str">
        <f>IF(I128=" "," ",IF(I128&gt;N128,"○",IF(I128&lt;N128,"●",IF(I128=N128,"△"))))</f>
        <v>△</v>
      </c>
      <c r="L127" s="768"/>
      <c r="M127" s="768"/>
      <c r="N127" s="305"/>
      <c r="O127" s="306"/>
      <c r="P127" s="751"/>
      <c r="Q127" s="752"/>
      <c r="R127" s="752"/>
      <c r="S127" s="752"/>
      <c r="T127" s="752"/>
      <c r="U127" s="752"/>
      <c r="V127" s="753"/>
      <c r="W127" s="767" t="s">
        <v>563</v>
      </c>
      <c r="X127" s="768"/>
      <c r="Y127" s="768" t="str">
        <f>IF(W128=" "," ",IF(W128&gt;AB128,"○",IF(W128&lt;AB128,"●",IF(W128=AB128,"△"))))</f>
        <v>○</v>
      </c>
      <c r="Z127" s="768"/>
      <c r="AA127" s="790"/>
      <c r="AB127" s="305"/>
      <c r="AC127" s="306"/>
      <c r="AD127" s="779">
        <f>AE127*3+AF127*1+AG127*0</f>
        <v>5</v>
      </c>
      <c r="AE127" s="782">
        <f t="shared" ref="AE127" si="25">COUNTIF(B127:AC127,"○")</f>
        <v>1</v>
      </c>
      <c r="AF127" s="785">
        <f t="shared" ref="AF127" si="26">COUNTIF(B127:AC127,"△")</f>
        <v>2</v>
      </c>
      <c r="AG127" s="785">
        <f t="shared" ref="AG127" si="27">COUNTIF(B127:AC127,"●")</f>
        <v>0</v>
      </c>
      <c r="AH127" s="804">
        <f>IF(AJ128=0,"",RANK(AJ128,AJ121:AJ132,0))</f>
        <v>2</v>
      </c>
      <c r="AI127" s="807" t="str">
        <f>P120</f>
        <v>春照</v>
      </c>
      <c r="AJ127" s="307"/>
      <c r="AK127" s="319"/>
      <c r="AL127" s="319"/>
      <c r="AM127" s="322"/>
    </row>
    <row r="128" spans="1:43" ht="28.5" customHeight="1" x14ac:dyDescent="0.2">
      <c r="A128" s="766"/>
      <c r="B128" s="791">
        <f>U122</f>
        <v>0</v>
      </c>
      <c r="C128" s="792"/>
      <c r="D128" s="332">
        <f>IF(T122="","",T122)</f>
        <v>0</v>
      </c>
      <c r="E128" s="333" t="s">
        <v>1</v>
      </c>
      <c r="F128" s="334">
        <f>IF(R122="","",R122)</f>
        <v>0</v>
      </c>
      <c r="G128" s="792">
        <f>P122</f>
        <v>0</v>
      </c>
      <c r="H128" s="799"/>
      <c r="I128" s="775">
        <f>U125</f>
        <v>0</v>
      </c>
      <c r="J128" s="801"/>
      <c r="K128" s="312">
        <f>IF(T125="","",T125)</f>
        <v>0</v>
      </c>
      <c r="L128" s="315" t="s">
        <v>1</v>
      </c>
      <c r="M128" s="314">
        <f>IF(R125="","",R125)</f>
        <v>0</v>
      </c>
      <c r="N128" s="801">
        <f>P125</f>
        <v>0</v>
      </c>
      <c r="O128" s="776"/>
      <c r="P128" s="754"/>
      <c r="Q128" s="755"/>
      <c r="R128" s="755"/>
      <c r="S128" s="755"/>
      <c r="T128" s="755"/>
      <c r="U128" s="755"/>
      <c r="V128" s="756"/>
      <c r="W128" s="775">
        <f>IF(AND(Y128="",Y129="")," ",SUM(Y128:Y129))</f>
        <v>3</v>
      </c>
      <c r="X128" s="776"/>
      <c r="Y128" s="315">
        <f>IF(W127="","",VLOOKUP(W127,日程!$AJ$6:$AT$143,2,FALSE))</f>
        <v>2</v>
      </c>
      <c r="Z128" s="313" t="s">
        <v>1</v>
      </c>
      <c r="AA128" s="315">
        <f>IF(W127="","",VLOOKUP(W127,日程!$AJ$6:$AT$143,3,FALSE))</f>
        <v>0</v>
      </c>
      <c r="AB128" s="775">
        <f>IF(AND(AA128="",AA129="")," ",SUM(AA128:AA129))</f>
        <v>0</v>
      </c>
      <c r="AC128" s="776"/>
      <c r="AD128" s="780"/>
      <c r="AE128" s="783"/>
      <c r="AF128" s="786"/>
      <c r="AG128" s="786"/>
      <c r="AH128" s="805"/>
      <c r="AI128" s="807"/>
      <c r="AJ128" s="307">
        <f>AD127*10000+1+1</f>
        <v>50002</v>
      </c>
      <c r="AK128" s="319"/>
      <c r="AL128" s="319"/>
      <c r="AM128" s="322"/>
    </row>
    <row r="129" spans="1:43" ht="28.5" customHeight="1" x14ac:dyDescent="0.2">
      <c r="A129" s="316" t="str">
        <f>IF(A127="","",VLOOKUP(A127,参加チーム!$B$36:$D$55,3,FALSE))</f>
        <v>滋賀県</v>
      </c>
      <c r="B129" s="793"/>
      <c r="C129" s="794"/>
      <c r="D129" s="335">
        <f>IF(T123="","",T123)</f>
        <v>0</v>
      </c>
      <c r="E129" s="336" t="s">
        <v>1</v>
      </c>
      <c r="F129" s="337">
        <f>IF(R123="","",R123)</f>
        <v>0</v>
      </c>
      <c r="G129" s="794"/>
      <c r="H129" s="800"/>
      <c r="I129" s="777"/>
      <c r="J129" s="802"/>
      <c r="K129" s="330">
        <f>IF(T126="","",T126)</f>
        <v>0</v>
      </c>
      <c r="L129" s="317" t="s">
        <v>1</v>
      </c>
      <c r="M129" s="318">
        <f>IF(R126="","",R126)</f>
        <v>0</v>
      </c>
      <c r="N129" s="802"/>
      <c r="O129" s="778"/>
      <c r="P129" s="757"/>
      <c r="Q129" s="758"/>
      <c r="R129" s="758"/>
      <c r="S129" s="758"/>
      <c r="T129" s="758"/>
      <c r="U129" s="758"/>
      <c r="V129" s="759"/>
      <c r="W129" s="777"/>
      <c r="X129" s="778"/>
      <c r="Y129" s="330">
        <f>IF(W127="","",VLOOKUP(W127,日程!$AJ$6:$AT$143,4,FALSE))</f>
        <v>1</v>
      </c>
      <c r="Z129" s="317" t="s">
        <v>1</v>
      </c>
      <c r="AA129" s="315">
        <f>IF(W127="","",VLOOKUP(W127,日程!$AJ$6:$AT$143,5,FALSE))</f>
        <v>0</v>
      </c>
      <c r="AB129" s="777"/>
      <c r="AC129" s="778"/>
      <c r="AD129" s="781"/>
      <c r="AE129" s="784"/>
      <c r="AF129" s="787"/>
      <c r="AG129" s="787"/>
      <c r="AH129" s="806"/>
      <c r="AI129" s="807"/>
      <c r="AJ129" s="307"/>
      <c r="AK129" s="319"/>
      <c r="AL129" s="319"/>
      <c r="AM129" s="322"/>
    </row>
    <row r="130" spans="1:43" ht="28.5" customHeight="1" x14ac:dyDescent="0.2">
      <c r="A130" s="765" t="str">
        <f>参加チーム!B38</f>
        <v>はんのう
ホッケースポーツ少年団</v>
      </c>
      <c r="B130" s="788" t="str">
        <f>W121</f>
        <v>c④</v>
      </c>
      <c r="C130" s="789"/>
      <c r="D130" s="768" t="str">
        <f>IF(B131=" "," ",IF(B131&gt;G131,"○",IF(B131&lt;G131,"●",IF(B131=G131,"△"))))</f>
        <v>●</v>
      </c>
      <c r="E130" s="768"/>
      <c r="F130" s="768"/>
      <c r="G130" s="320"/>
      <c r="H130" s="321"/>
      <c r="I130" s="767" t="str">
        <f>W124</f>
        <v>c⑥</v>
      </c>
      <c r="J130" s="768"/>
      <c r="K130" s="768" t="str">
        <f>IF(I131=" "," ",IF(I131&gt;N131,"○",IF(I131&lt;N131,"●",IF(I131=N131,"△"))))</f>
        <v>●</v>
      </c>
      <c r="L130" s="768"/>
      <c r="M130" s="768"/>
      <c r="N130" s="305"/>
      <c r="O130" s="306"/>
      <c r="P130" s="767" t="str">
        <f>W127</f>
        <v>c②</v>
      </c>
      <c r="Q130" s="768"/>
      <c r="R130" s="768" t="str">
        <f>IF(P131=" "," ",IF(P131&gt;U131,"○",IF(P131&lt;U131,"●",IF(P131=U131,"△"))))</f>
        <v>●</v>
      </c>
      <c r="S130" s="768"/>
      <c r="T130" s="768"/>
      <c r="U130" s="305"/>
      <c r="V130" s="306"/>
      <c r="W130" s="751"/>
      <c r="X130" s="752"/>
      <c r="Y130" s="752"/>
      <c r="Z130" s="752"/>
      <c r="AA130" s="752"/>
      <c r="AB130" s="752"/>
      <c r="AC130" s="753"/>
      <c r="AD130" s="779">
        <f>AE130*3+AF130*1+AG130*0</f>
        <v>0</v>
      </c>
      <c r="AE130" s="782">
        <f>COUNTIF(B130:AC130,"○")</f>
        <v>0</v>
      </c>
      <c r="AF130" s="785">
        <f t="shared" ref="AF130" si="28">COUNTIF(B130:AC130,"△")</f>
        <v>0</v>
      </c>
      <c r="AG130" s="785">
        <f t="shared" ref="AG130" si="29">COUNTIF(B130:AC130,"●")</f>
        <v>3</v>
      </c>
      <c r="AH130" s="804">
        <f>IF(AJ131=0,"",RANK(AJ131,AJ121:AJ132,0))</f>
        <v>4</v>
      </c>
      <c r="AI130" s="807" t="str">
        <f>W120</f>
        <v>はんのう</v>
      </c>
      <c r="AJ130" s="307"/>
      <c r="AK130" s="319"/>
      <c r="AL130" s="319"/>
      <c r="AM130" s="322"/>
    </row>
    <row r="131" spans="1:43" ht="28.5" customHeight="1" x14ac:dyDescent="0.2">
      <c r="A131" s="766"/>
      <c r="B131" s="791">
        <f>AB122</f>
        <v>0</v>
      </c>
      <c r="C131" s="792"/>
      <c r="D131" s="332">
        <f>IF(AA122="","",AA122)</f>
        <v>0</v>
      </c>
      <c r="E131" s="333" t="s">
        <v>1</v>
      </c>
      <c r="F131" s="334">
        <f>IF(Y122="","",Y122)</f>
        <v>0</v>
      </c>
      <c r="G131" s="792">
        <f>W122</f>
        <v>1</v>
      </c>
      <c r="H131" s="799"/>
      <c r="I131" s="775">
        <f>AB125</f>
        <v>0</v>
      </c>
      <c r="J131" s="801"/>
      <c r="K131" s="312">
        <f>IF(AA125="","",AA125)</f>
        <v>0</v>
      </c>
      <c r="L131" s="315" t="s">
        <v>1</v>
      </c>
      <c r="M131" s="314">
        <f>IF(Y125="","",Y125)</f>
        <v>0</v>
      </c>
      <c r="N131" s="801">
        <f>W125</f>
        <v>1</v>
      </c>
      <c r="O131" s="776"/>
      <c r="P131" s="775">
        <f>AB128</f>
        <v>0</v>
      </c>
      <c r="Q131" s="801"/>
      <c r="R131" s="312">
        <f>IF(AA128="","",AA128)+AA128</f>
        <v>0</v>
      </c>
      <c r="S131" s="315" t="s">
        <v>1</v>
      </c>
      <c r="T131" s="314">
        <f>IF(Y128="","",Y128)</f>
        <v>2</v>
      </c>
      <c r="U131" s="801">
        <f>W128</f>
        <v>3</v>
      </c>
      <c r="V131" s="776"/>
      <c r="W131" s="754"/>
      <c r="X131" s="755"/>
      <c r="Y131" s="755"/>
      <c r="Z131" s="755"/>
      <c r="AA131" s="755"/>
      <c r="AB131" s="755"/>
      <c r="AC131" s="756"/>
      <c r="AD131" s="780"/>
      <c r="AE131" s="783"/>
      <c r="AF131" s="786"/>
      <c r="AG131" s="786"/>
      <c r="AH131" s="805"/>
      <c r="AI131" s="807"/>
      <c r="AJ131" s="307">
        <f>AD130*10000+1</f>
        <v>1</v>
      </c>
      <c r="AK131" s="319"/>
      <c r="AL131" s="319"/>
      <c r="AM131" s="322"/>
    </row>
    <row r="132" spans="1:43" ht="28.5" customHeight="1" x14ac:dyDescent="0.2">
      <c r="A132" s="316" t="str">
        <f>IF(A130="","",VLOOKUP(A130,参加チーム!$B$36:$D$55,3,FALSE))</f>
        <v>埼玉県</v>
      </c>
      <c r="B132" s="793"/>
      <c r="C132" s="794"/>
      <c r="D132" s="335">
        <f>IF(AA123="","",AA123)</f>
        <v>0</v>
      </c>
      <c r="E132" s="336" t="s">
        <v>1</v>
      </c>
      <c r="F132" s="337">
        <f>IF(Y123="","",Y123)</f>
        <v>1</v>
      </c>
      <c r="G132" s="794"/>
      <c r="H132" s="800"/>
      <c r="I132" s="777"/>
      <c r="J132" s="802"/>
      <c r="K132" s="330">
        <f>IF(AA126="","",AA126)</f>
        <v>0</v>
      </c>
      <c r="L132" s="317" t="s">
        <v>1</v>
      </c>
      <c r="M132" s="318">
        <f>IF(Y126="","",Y126)</f>
        <v>1</v>
      </c>
      <c r="N132" s="802"/>
      <c r="O132" s="778"/>
      <c r="P132" s="777"/>
      <c r="Q132" s="802"/>
      <c r="R132" s="330">
        <f>IF(AA129="","",AA129)</f>
        <v>0</v>
      </c>
      <c r="S132" s="317" t="s">
        <v>1</v>
      </c>
      <c r="T132" s="318">
        <f>IF(Y129="","",Y129)</f>
        <v>1</v>
      </c>
      <c r="U132" s="802"/>
      <c r="V132" s="778"/>
      <c r="W132" s="757"/>
      <c r="X132" s="758"/>
      <c r="Y132" s="758"/>
      <c r="Z132" s="758"/>
      <c r="AA132" s="758"/>
      <c r="AB132" s="758"/>
      <c r="AC132" s="759"/>
      <c r="AD132" s="781"/>
      <c r="AE132" s="784"/>
      <c r="AF132" s="787"/>
      <c r="AG132" s="787"/>
      <c r="AH132" s="806"/>
      <c r="AI132" s="807"/>
      <c r="AJ132" s="307"/>
      <c r="AK132" s="319"/>
      <c r="AL132" s="319"/>
      <c r="AM132" s="322"/>
    </row>
    <row r="133" spans="1:43" ht="28.5" customHeight="1" x14ac:dyDescent="0.2">
      <c r="A133" s="354"/>
      <c r="B133" s="339"/>
      <c r="C133" s="339"/>
      <c r="D133" s="315"/>
      <c r="E133" s="315"/>
      <c r="F133" s="315"/>
      <c r="G133" s="339"/>
      <c r="H133" s="339"/>
      <c r="I133" s="339"/>
      <c r="J133" s="339"/>
      <c r="K133" s="315"/>
      <c r="L133" s="315"/>
      <c r="M133" s="315"/>
      <c r="N133" s="339"/>
      <c r="O133" s="339"/>
      <c r="P133" s="339"/>
      <c r="Q133" s="339"/>
      <c r="R133" s="315"/>
      <c r="S133" s="315"/>
      <c r="T133" s="315"/>
      <c r="U133" s="339"/>
      <c r="V133" s="339"/>
      <c r="W133" s="339"/>
      <c r="X133" s="339"/>
      <c r="Y133" s="315"/>
      <c r="Z133" s="315"/>
      <c r="AA133" s="315"/>
      <c r="AB133" s="339"/>
      <c r="AC133" s="339"/>
      <c r="AD133" s="340"/>
      <c r="AE133" s="340"/>
      <c r="AF133" s="340"/>
      <c r="AG133" s="340"/>
      <c r="AH133" s="341"/>
      <c r="AI133" s="342">
        <f>SUM($AE$5:$AG$16)</f>
        <v>12</v>
      </c>
      <c r="AJ133" s="301"/>
      <c r="AK133" s="301"/>
      <c r="AL133" s="310"/>
      <c r="AM133" s="322"/>
    </row>
    <row r="134" spans="1:43" ht="28.5" customHeight="1" thickBot="1" x14ac:dyDescent="0.25">
      <c r="A134" s="398"/>
      <c r="B134" s="293"/>
      <c r="C134" s="369"/>
      <c r="D134" s="369"/>
      <c r="E134" s="369"/>
      <c r="F134" s="369"/>
      <c r="G134" s="369"/>
      <c r="H134" s="369"/>
      <c r="I134" s="369"/>
      <c r="J134" s="369"/>
      <c r="K134" s="369"/>
      <c r="L134" s="369"/>
      <c r="M134" s="294"/>
      <c r="N134" s="369"/>
      <c r="O134" s="369"/>
      <c r="P134" s="295"/>
      <c r="Q134" s="295"/>
      <c r="R134" s="295"/>
      <c r="S134" s="295"/>
      <c r="T134" s="295"/>
      <c r="U134" s="295"/>
      <c r="V134" s="295"/>
      <c r="W134" s="295"/>
      <c r="X134" s="295"/>
      <c r="Y134" s="295"/>
      <c r="Z134" s="295"/>
      <c r="AA134" s="295"/>
      <c r="AB134" s="295"/>
      <c r="AC134" s="295"/>
      <c r="AD134" s="295"/>
      <c r="AE134" s="295"/>
      <c r="AF134" s="295"/>
      <c r="AG134" s="295"/>
      <c r="AH134" s="295"/>
      <c r="AI134" s="310"/>
      <c r="AJ134" s="310"/>
      <c r="AK134" s="310"/>
      <c r="AL134" s="310"/>
      <c r="AM134" s="322"/>
    </row>
    <row r="135" spans="1:43" ht="53.25" customHeight="1" x14ac:dyDescent="0.2">
      <c r="A135" s="296" t="s">
        <v>194</v>
      </c>
      <c r="B135" s="762" t="str">
        <f>IF(A136="","",VLOOKUP(A136,参加チーム!$B$36:$D$60,2,FALSE))</f>
        <v>日光</v>
      </c>
      <c r="C135" s="763"/>
      <c r="D135" s="763"/>
      <c r="E135" s="763"/>
      <c r="F135" s="763"/>
      <c r="G135" s="763"/>
      <c r="H135" s="764"/>
      <c r="I135" s="762" t="str">
        <f>IF(A139="","",VLOOKUP(A139,参加チーム!$B$36:$D$60,2,FALSE))</f>
        <v>八川</v>
      </c>
      <c r="J135" s="763"/>
      <c r="K135" s="763"/>
      <c r="L135" s="763"/>
      <c r="M135" s="763"/>
      <c r="N135" s="763"/>
      <c r="O135" s="764"/>
      <c r="P135" s="762" t="str">
        <f>IF(A142="","",VLOOKUP(A142,参加チーム!$B$36:$D$60,2,FALSE))</f>
        <v>彦根</v>
      </c>
      <c r="Q135" s="763"/>
      <c r="R135" s="763"/>
      <c r="S135" s="763"/>
      <c r="T135" s="763"/>
      <c r="U135" s="763"/>
      <c r="V135" s="764"/>
      <c r="W135" s="762" t="str">
        <f>IF(A145="","",VLOOKUP(A145,参加チーム!$B$36:$D$60,2,FALSE))</f>
        <v>石動・東部</v>
      </c>
      <c r="X135" s="763"/>
      <c r="Y135" s="763"/>
      <c r="Z135" s="763"/>
      <c r="AA135" s="763"/>
      <c r="AB135" s="763"/>
      <c r="AC135" s="764"/>
      <c r="AD135" s="297" t="s">
        <v>84</v>
      </c>
      <c r="AE135" s="298" t="s">
        <v>85</v>
      </c>
      <c r="AF135" s="298" t="s">
        <v>86</v>
      </c>
      <c r="AG135" s="298" t="s">
        <v>87</v>
      </c>
      <c r="AH135" s="299" t="s">
        <v>88</v>
      </c>
      <c r="AI135" s="300"/>
      <c r="AJ135" s="301"/>
      <c r="AK135" s="302"/>
      <c r="AL135" s="303"/>
      <c r="AM135" s="610"/>
      <c r="AN135" s="304"/>
    </row>
    <row r="136" spans="1:43" ht="28.5" customHeight="1" x14ac:dyDescent="0.2">
      <c r="A136" s="765" t="str">
        <f>参加チーム!B37</f>
        <v>日光Ｂｅｒｒｙ’ｓ
ホッケースポーツ少年団</v>
      </c>
      <c r="B136" s="751"/>
      <c r="C136" s="752"/>
      <c r="D136" s="752"/>
      <c r="E136" s="752"/>
      <c r="F136" s="752"/>
      <c r="G136" s="752"/>
      <c r="H136" s="753"/>
      <c r="I136" s="767" t="s">
        <v>562</v>
      </c>
      <c r="J136" s="768"/>
      <c r="K136" s="768" t="str">
        <f>IF(I137=" "," ",IF(I137&gt;N137,"○",IF(I137&lt;N137,"●",IF(I137=N137,"△"))))</f>
        <v>●</v>
      </c>
      <c r="L136" s="768"/>
      <c r="M136" s="768"/>
      <c r="N136" s="305"/>
      <c r="O136" s="306"/>
      <c r="P136" s="767" t="s">
        <v>638</v>
      </c>
      <c r="Q136" s="768"/>
      <c r="R136" s="768" t="str">
        <f>IF(P137=" "," ",IF(P137&gt;U137,"○",IF(P137&lt;U137,"●",IF(P137=U137,"△"))))</f>
        <v>○</v>
      </c>
      <c r="S136" s="768"/>
      <c r="T136" s="768"/>
      <c r="U136" s="305"/>
      <c r="V136" s="306"/>
      <c r="W136" s="767" t="s">
        <v>619</v>
      </c>
      <c r="X136" s="768"/>
      <c r="Y136" s="768" t="str">
        <f>IF(W137=" "," ",IF(W137&gt;AB137,"○",IF(W137&lt;AB137,"●",IF(W137=AB137,"△"))))</f>
        <v>●</v>
      </c>
      <c r="Z136" s="768"/>
      <c r="AA136" s="768"/>
      <c r="AB136" s="305"/>
      <c r="AC136" s="306"/>
      <c r="AD136" s="779">
        <f>AE136*3+AF136*1+AG136*0</f>
        <v>3</v>
      </c>
      <c r="AE136" s="782">
        <f>COUNTIF(B136:AC136,"○")</f>
        <v>1</v>
      </c>
      <c r="AF136" s="785">
        <f>COUNTIF(B136:AC136,"△")</f>
        <v>0</v>
      </c>
      <c r="AG136" s="785">
        <f>COUNTIF(B136:AC136,"●")</f>
        <v>2</v>
      </c>
      <c r="AH136" s="804">
        <f>IF(AJ137=0,"",RANK(AJ137,AJ136:AJ147,0))</f>
        <v>3</v>
      </c>
      <c r="AI136" s="807" t="str">
        <f>B135</f>
        <v>日光</v>
      </c>
      <c r="AJ136" s="307"/>
      <c r="AK136" s="308" t="s">
        <v>472</v>
      </c>
      <c r="AL136" s="309" t="s">
        <v>130</v>
      </c>
      <c r="AM136" s="322"/>
    </row>
    <row r="137" spans="1:43" ht="28.5" customHeight="1" x14ac:dyDescent="0.2">
      <c r="A137" s="766"/>
      <c r="B137" s="754"/>
      <c r="C137" s="755"/>
      <c r="D137" s="755"/>
      <c r="E137" s="755"/>
      <c r="F137" s="755"/>
      <c r="G137" s="755"/>
      <c r="H137" s="756"/>
      <c r="I137" s="769">
        <f>IF(AND(K137="",K138="")," ",SUM(K137:K138))</f>
        <v>1</v>
      </c>
      <c r="J137" s="770"/>
      <c r="K137" s="312">
        <f>IF(I136="","",VLOOKUP(I136,日程!$AJ$6:$AT$143,2,FALSE))</f>
        <v>0</v>
      </c>
      <c r="L137" s="313" t="s">
        <v>1</v>
      </c>
      <c r="M137" s="314">
        <f>IF(I136="","",VLOOKUP(I136,日程!$AJ$6:$AT$143,3,FALSE))</f>
        <v>1</v>
      </c>
      <c r="N137" s="770">
        <f>IF(AND(M137="",M138="")," ",SUM(M137:M138))</f>
        <v>2</v>
      </c>
      <c r="O137" s="773"/>
      <c r="P137" s="775">
        <f>IF(AND(R137="",R138="")," ",SUM(R137:R138))</f>
        <v>4</v>
      </c>
      <c r="Q137" s="776"/>
      <c r="R137" s="312">
        <f>IF(P136="","",VLOOKUP(P136,日程!$AJ$6:$AT$143,2,FALSE))</f>
        <v>1</v>
      </c>
      <c r="S137" s="313" t="s">
        <v>1</v>
      </c>
      <c r="T137" s="315">
        <f>IF(P136="","",VLOOKUP(P136,日程!$AJ$6:$AT$143,3,FALSE))</f>
        <v>2</v>
      </c>
      <c r="U137" s="775">
        <f>IF(AND(T137="",T138="")," ",SUM(T137:T138))</f>
        <v>2</v>
      </c>
      <c r="V137" s="776"/>
      <c r="W137" s="775">
        <f>IF(AND(Y137="",Y138="")," ",SUM(Y137:Y138))</f>
        <v>1</v>
      </c>
      <c r="X137" s="776"/>
      <c r="Y137" s="312">
        <f>IF(W136="","",VLOOKUP(W136,日程!$AJ$6:$AT$143,2,FALSE))</f>
        <v>1</v>
      </c>
      <c r="Z137" s="313" t="s">
        <v>1</v>
      </c>
      <c r="AA137" s="315">
        <f>IF(W136="","",VLOOKUP(W136,日程!$AJ$6:$AT$143,3,FALSE))</f>
        <v>2</v>
      </c>
      <c r="AB137" s="775">
        <f>IF(AND(AA137="",AA138="")," ",SUM(AA137:AA138))</f>
        <v>3</v>
      </c>
      <c r="AC137" s="776"/>
      <c r="AD137" s="780"/>
      <c r="AE137" s="783"/>
      <c r="AF137" s="786"/>
      <c r="AG137" s="786"/>
      <c r="AH137" s="805"/>
      <c r="AI137" s="807"/>
      <c r="AJ137" s="307">
        <f>AD136*10000+1</f>
        <v>30001</v>
      </c>
      <c r="AK137" s="307">
        <v>1</v>
      </c>
      <c r="AL137" s="310" t="str">
        <f>IF(AI148=12,VLOOKUP(AK137,$AH$136:$AI$147,2,FALSE),"")</f>
        <v>八川</v>
      </c>
      <c r="AM137" s="322" t="str">
        <f>IF(AL137="","",VLOOKUP(AL137,参加チーム!$C$36:$G$60,3,FALSE))</f>
        <v>17w</v>
      </c>
      <c r="AQ137" s="81"/>
    </row>
    <row r="138" spans="1:43" ht="28.5" customHeight="1" x14ac:dyDescent="0.2">
      <c r="A138" s="316" t="str">
        <f>IF(A136="","",VLOOKUP(A136,参加チーム!$B$36:$D$55,3,FALSE))</f>
        <v>栃木県</v>
      </c>
      <c r="B138" s="757"/>
      <c r="C138" s="758"/>
      <c r="D138" s="758"/>
      <c r="E138" s="758"/>
      <c r="F138" s="758"/>
      <c r="G138" s="758"/>
      <c r="H138" s="759"/>
      <c r="I138" s="771"/>
      <c r="J138" s="772"/>
      <c r="K138" s="312">
        <f>IF(I136="","",VLOOKUP(I136,日程!$AJ$6:$AT$143,4,FALSE))</f>
        <v>1</v>
      </c>
      <c r="L138" s="317" t="s">
        <v>1</v>
      </c>
      <c r="M138" s="318">
        <f>IF(I136="","",VLOOKUP(I136,日程!$AJ$6:$AT$143,5,FALSE))</f>
        <v>1</v>
      </c>
      <c r="N138" s="772"/>
      <c r="O138" s="774"/>
      <c r="P138" s="777"/>
      <c r="Q138" s="778"/>
      <c r="R138" s="312">
        <f>IF(P136="","",VLOOKUP(P136,日程!$AJ$6:$AT$143,4,FALSE))</f>
        <v>3</v>
      </c>
      <c r="S138" s="317" t="s">
        <v>1</v>
      </c>
      <c r="T138" s="317">
        <f>IF(P136="","",VLOOKUP(P136,日程!$AJ$6:$AT$143,5,FALSE))</f>
        <v>0</v>
      </c>
      <c r="U138" s="777"/>
      <c r="V138" s="778"/>
      <c r="W138" s="777"/>
      <c r="X138" s="778"/>
      <c r="Y138" s="312">
        <f>IF(W136="","",VLOOKUP(W136,日程!$AJ$6:$AT$143,4,FALSE))</f>
        <v>0</v>
      </c>
      <c r="Z138" s="317" t="s">
        <v>1</v>
      </c>
      <c r="AA138" s="317">
        <f>IF(W136="","",VLOOKUP(W136,日程!$AJ$6:$AT$143,5,FALSE))</f>
        <v>1</v>
      </c>
      <c r="AB138" s="777"/>
      <c r="AC138" s="778"/>
      <c r="AD138" s="781"/>
      <c r="AE138" s="784"/>
      <c r="AF138" s="787"/>
      <c r="AG138" s="787"/>
      <c r="AH138" s="806"/>
      <c r="AI138" s="807"/>
      <c r="AJ138" s="307"/>
      <c r="AK138" s="319">
        <v>2</v>
      </c>
      <c r="AL138" s="322" t="str">
        <f>IF(AI148=12,VLOOKUP(AK138,$AH$136:$AI$147,2,FALSE),"")</f>
        <v>石動・東部</v>
      </c>
      <c r="AM138" s="322" t="str">
        <f>IF(AL138="","",VLOOKUP(AL138,参加チーム!$C$36:$G$60,3,FALSE))</f>
        <v>7w</v>
      </c>
      <c r="AQ138" s="81"/>
    </row>
    <row r="139" spans="1:43" ht="28.5" customHeight="1" x14ac:dyDescent="0.2">
      <c r="A139" s="765" t="str">
        <f>参加チーム!B52</f>
        <v>八川小学校ホッケースポーツ少年団</v>
      </c>
      <c r="B139" s="788" t="str">
        <f>I136</f>
        <v>d①</v>
      </c>
      <c r="C139" s="789"/>
      <c r="D139" s="768" t="str">
        <f>IF(B140=" "," ",IF(B140&gt;G140,"○",IF(B140&lt;G140,"●",IF(B140=G140,"△"))))</f>
        <v>○</v>
      </c>
      <c r="E139" s="768"/>
      <c r="F139" s="768"/>
      <c r="G139" s="320"/>
      <c r="H139" s="321"/>
      <c r="I139" s="751"/>
      <c r="J139" s="752"/>
      <c r="K139" s="752"/>
      <c r="L139" s="752"/>
      <c r="M139" s="752"/>
      <c r="N139" s="752"/>
      <c r="O139" s="753"/>
      <c r="P139" s="767" t="s">
        <v>626</v>
      </c>
      <c r="Q139" s="768"/>
      <c r="R139" s="768" t="str">
        <f>IF(P140=" "," ",IF(P140&gt;U140,"○",IF(P140&lt;U140,"●",IF(P140=U140,"△"))))</f>
        <v>○</v>
      </c>
      <c r="S139" s="768"/>
      <c r="T139" s="790"/>
      <c r="U139" s="305"/>
      <c r="V139" s="306"/>
      <c r="W139" s="767" t="s">
        <v>639</v>
      </c>
      <c r="X139" s="768"/>
      <c r="Y139" s="768" t="str">
        <f>IF(W140=" "," ",IF(W140&gt;AB140,"○",IF(W140&lt;AB140,"●",IF(W140=AB140,"△"))))</f>
        <v>○</v>
      </c>
      <c r="Z139" s="768"/>
      <c r="AA139" s="790"/>
      <c r="AB139" s="305"/>
      <c r="AC139" s="306"/>
      <c r="AD139" s="779">
        <f>AE139*3+AF139*1+AG139*0</f>
        <v>9</v>
      </c>
      <c r="AE139" s="782">
        <f>COUNTIF(B139:AC139,"○")</f>
        <v>3</v>
      </c>
      <c r="AF139" s="785">
        <f>COUNTIF(B139:AC139,"△")</f>
        <v>0</v>
      </c>
      <c r="AG139" s="785">
        <f>COUNTIF(B139:AC139,"●")</f>
        <v>0</v>
      </c>
      <c r="AH139" s="804">
        <f>IF(AJ140=0,"",RANK(AJ140,AJ136:AJ147,0))</f>
        <v>1</v>
      </c>
      <c r="AI139" s="807" t="str">
        <f>I135</f>
        <v>八川</v>
      </c>
      <c r="AJ139" s="307"/>
      <c r="AK139" s="319">
        <v>3</v>
      </c>
      <c r="AL139" s="310" t="str">
        <f>IF(AI148=12,VLOOKUP(AK139,$AH$136:$AI$147,2,FALSE),"")</f>
        <v>日光</v>
      </c>
      <c r="AM139" s="322" t="str">
        <f>IF(AL139="","",VLOOKUP(AL139,参加チーム!$C$36:$G$60,3,FALSE))</f>
        <v>2w</v>
      </c>
      <c r="AN139" s="311" t="str">
        <f>IF(AM139="","",VLOOKUP(AM139,参加チーム!$A$36:$D$60,2,FALSE))</f>
        <v>日光Ｂｅｒｒｙ’ｓ
ホッケースポーツ少年団</v>
      </c>
    </row>
    <row r="140" spans="1:43" ht="28.5" customHeight="1" x14ac:dyDescent="0.2">
      <c r="A140" s="766"/>
      <c r="B140" s="791">
        <f>N137</f>
        <v>2</v>
      </c>
      <c r="C140" s="792"/>
      <c r="D140" s="323">
        <f>IF(M137="","",M137)</f>
        <v>1</v>
      </c>
      <c r="E140" s="324" t="s">
        <v>1</v>
      </c>
      <c r="F140" s="325">
        <f>IF(K137="","",K137)</f>
        <v>0</v>
      </c>
      <c r="G140" s="795">
        <f>I137</f>
        <v>1</v>
      </c>
      <c r="H140" s="796"/>
      <c r="I140" s="754"/>
      <c r="J140" s="755"/>
      <c r="K140" s="755"/>
      <c r="L140" s="755"/>
      <c r="M140" s="755"/>
      <c r="N140" s="755"/>
      <c r="O140" s="756"/>
      <c r="P140" s="775">
        <f>IF(AND(R140="",R141="")," ",SUM(R140:R141))</f>
        <v>5</v>
      </c>
      <c r="Q140" s="776"/>
      <c r="R140" s="315">
        <f>IF(P139="","",VLOOKUP(P139,日程!$AJ$6:$AT$143,2,FALSE))</f>
        <v>3</v>
      </c>
      <c r="S140" s="313" t="s">
        <v>1</v>
      </c>
      <c r="T140" s="315">
        <f>IF(P139="","",VLOOKUP(P139,日程!$AJ$6:$AT$143,3,FALSE))</f>
        <v>0</v>
      </c>
      <c r="U140" s="775">
        <f>IF(AND(T140="",T141="")," ",SUM(T140:T141))</f>
        <v>0</v>
      </c>
      <c r="V140" s="776"/>
      <c r="W140" s="775">
        <f>IF(AND(Y140="",Y141="")," ",SUM(Y140:Y141))</f>
        <v>2</v>
      </c>
      <c r="X140" s="776"/>
      <c r="Y140" s="315">
        <f>IF(W139="","",VLOOKUP(W139,日程!$AJ$6:$AT$143,2,FALSE))</f>
        <v>2</v>
      </c>
      <c r="Z140" s="313" t="s">
        <v>1</v>
      </c>
      <c r="AA140" s="315">
        <f>IF(W139="","",VLOOKUP(W139,日程!$AJ$6:$AT$143,3,FALSE))</f>
        <v>0</v>
      </c>
      <c r="AB140" s="775">
        <f>IF(AND(AA140="",AA141="")," ",SUM(AA140:AA141))</f>
        <v>1</v>
      </c>
      <c r="AC140" s="776"/>
      <c r="AD140" s="780"/>
      <c r="AE140" s="783"/>
      <c r="AF140" s="786"/>
      <c r="AG140" s="786"/>
      <c r="AH140" s="805"/>
      <c r="AI140" s="807"/>
      <c r="AJ140" s="307">
        <f>AD139*10000+1</f>
        <v>90001</v>
      </c>
      <c r="AK140" s="319">
        <v>4</v>
      </c>
      <c r="AL140" s="310" t="str">
        <f>IF(AI148=12,VLOOKUP(AK140,$AH$136:$AI$147,2,FALSE),"")</f>
        <v>彦根</v>
      </c>
      <c r="AM140" s="322" t="str">
        <f>IF(AL140="","",VLOOKUP(AL140,参加チーム!$C$36:$G$60,3,FALSE))</f>
        <v>13w</v>
      </c>
      <c r="AN140" s="311" t="str">
        <f>IF(AM140="","",VLOOKUP(AM140,参加チーム!$A$36:$D$60,2,FALSE))</f>
        <v>彦根ワイルドキッズ若葉
スポーツ少年団</v>
      </c>
    </row>
    <row r="141" spans="1:43" ht="28.5" customHeight="1" x14ac:dyDescent="0.2">
      <c r="A141" s="316" t="str">
        <f>IF(A139="","",VLOOKUP(A139,参加チーム!$B$36:$D$55,3,FALSE))</f>
        <v>島根県</v>
      </c>
      <c r="B141" s="793"/>
      <c r="C141" s="794"/>
      <c r="D141" s="327">
        <f>IF(M138="","",M138)</f>
        <v>1</v>
      </c>
      <c r="E141" s="328" t="s">
        <v>1</v>
      </c>
      <c r="F141" s="329">
        <f>IF(K138="","",K138)</f>
        <v>1</v>
      </c>
      <c r="G141" s="797"/>
      <c r="H141" s="798"/>
      <c r="I141" s="757"/>
      <c r="J141" s="758"/>
      <c r="K141" s="758"/>
      <c r="L141" s="758"/>
      <c r="M141" s="758"/>
      <c r="N141" s="758"/>
      <c r="O141" s="759"/>
      <c r="P141" s="777"/>
      <c r="Q141" s="778"/>
      <c r="R141" s="330">
        <f>IF(P139="","",VLOOKUP(P139,日程!$AJ$6:$AT$143,4,FALSE))</f>
        <v>2</v>
      </c>
      <c r="S141" s="317" t="s">
        <v>1</v>
      </c>
      <c r="T141" s="315">
        <f>IF(P139="","",VLOOKUP(P139,日程!$AJ$6:$AT$143,5,FALSE))</f>
        <v>0</v>
      </c>
      <c r="U141" s="777"/>
      <c r="V141" s="778"/>
      <c r="W141" s="777"/>
      <c r="X141" s="778"/>
      <c r="Y141" s="330">
        <f>IF(W139="","",VLOOKUP(W139,日程!$AJ$6:$AT$143,4,FALSE))</f>
        <v>0</v>
      </c>
      <c r="Z141" s="317" t="s">
        <v>1</v>
      </c>
      <c r="AA141" s="318">
        <f>IF(W139="","",VLOOKUP(W139,日程!$AJ$6:$AT$143,5,FALSE))</f>
        <v>1</v>
      </c>
      <c r="AB141" s="777"/>
      <c r="AC141" s="778"/>
      <c r="AD141" s="781"/>
      <c r="AE141" s="784"/>
      <c r="AF141" s="787"/>
      <c r="AG141" s="787"/>
      <c r="AH141" s="806"/>
      <c r="AI141" s="807"/>
      <c r="AJ141" s="307"/>
      <c r="AK141" s="331"/>
      <c r="AL141" s="331"/>
      <c r="AM141" s="322"/>
    </row>
    <row r="142" spans="1:43" ht="28.5" customHeight="1" x14ac:dyDescent="0.2">
      <c r="A142" s="765" t="str">
        <f>参加チーム!B48</f>
        <v>彦根ワイルドキッズ若葉
スポーツ少年団</v>
      </c>
      <c r="B142" s="788" t="str">
        <f>P136</f>
        <v>d⑤</v>
      </c>
      <c r="C142" s="789"/>
      <c r="D142" s="768" t="str">
        <f>IF(B143=" "," ",IF(B143&gt;G143,"○",IF(B143&lt;G143,"●",IF(B143=G143,"△"))))</f>
        <v>●</v>
      </c>
      <c r="E142" s="768"/>
      <c r="F142" s="768"/>
      <c r="G142" s="320"/>
      <c r="H142" s="321"/>
      <c r="I142" s="767" t="str">
        <f>P139</f>
        <v>d③</v>
      </c>
      <c r="J142" s="768"/>
      <c r="K142" s="768" t="str">
        <f>IF(I143=" "," ",IF(I143&gt;N143,"○",IF(I143&lt;N143,"●",IF(I143=N143,"△"))))</f>
        <v>●</v>
      </c>
      <c r="L142" s="768"/>
      <c r="M142" s="768"/>
      <c r="N142" s="305"/>
      <c r="O142" s="306"/>
      <c r="P142" s="751"/>
      <c r="Q142" s="752"/>
      <c r="R142" s="752"/>
      <c r="S142" s="752"/>
      <c r="T142" s="752"/>
      <c r="U142" s="752"/>
      <c r="V142" s="753"/>
      <c r="W142" s="767" t="s">
        <v>620</v>
      </c>
      <c r="X142" s="768"/>
      <c r="Y142" s="768" t="str">
        <f>IF(W143=" "," ",IF(W143&gt;AB143,"○",IF(W143&lt;AB143,"●",IF(W143=AB143,"△"))))</f>
        <v>●</v>
      </c>
      <c r="Z142" s="768"/>
      <c r="AA142" s="790"/>
      <c r="AB142" s="305"/>
      <c r="AC142" s="306"/>
      <c r="AD142" s="779">
        <f>AE142*3+AF142*1+AG142*0</f>
        <v>0</v>
      </c>
      <c r="AE142" s="782">
        <f t="shared" ref="AE142" si="30">COUNTIF(B142:AC142,"○")</f>
        <v>0</v>
      </c>
      <c r="AF142" s="785">
        <f t="shared" ref="AF142" si="31">COUNTIF(B142:AC142,"△")</f>
        <v>0</v>
      </c>
      <c r="AG142" s="785">
        <f t="shared" ref="AG142" si="32">COUNTIF(B142:AC142,"●")</f>
        <v>3</v>
      </c>
      <c r="AH142" s="804">
        <f>IF(AJ143=0,"",RANK(AJ143,AJ136:AJ147,0))</f>
        <v>4</v>
      </c>
      <c r="AI142" s="807" t="str">
        <f>P135</f>
        <v>彦根</v>
      </c>
      <c r="AJ142" s="307"/>
      <c r="AK142" s="319"/>
      <c r="AL142" s="319"/>
      <c r="AM142" s="322"/>
    </row>
    <row r="143" spans="1:43" ht="28.5" customHeight="1" x14ac:dyDescent="0.2">
      <c r="A143" s="766"/>
      <c r="B143" s="791">
        <f>U137</f>
        <v>2</v>
      </c>
      <c r="C143" s="792"/>
      <c r="D143" s="332">
        <f>IF(T137="","",T137)</f>
        <v>2</v>
      </c>
      <c r="E143" s="333" t="s">
        <v>1</v>
      </c>
      <c r="F143" s="334">
        <f>IF(R137="","",R137)</f>
        <v>1</v>
      </c>
      <c r="G143" s="792">
        <f>P137</f>
        <v>4</v>
      </c>
      <c r="H143" s="799"/>
      <c r="I143" s="775">
        <f>U140</f>
        <v>0</v>
      </c>
      <c r="J143" s="801"/>
      <c r="K143" s="312">
        <f>IF(T140="","",T140)</f>
        <v>0</v>
      </c>
      <c r="L143" s="315" t="s">
        <v>1</v>
      </c>
      <c r="M143" s="314">
        <f>IF(R140="","",R140)</f>
        <v>3</v>
      </c>
      <c r="N143" s="801">
        <f>P140</f>
        <v>5</v>
      </c>
      <c r="O143" s="776"/>
      <c r="P143" s="754"/>
      <c r="Q143" s="755"/>
      <c r="R143" s="755"/>
      <c r="S143" s="755"/>
      <c r="T143" s="755"/>
      <c r="U143" s="755"/>
      <c r="V143" s="756"/>
      <c r="W143" s="775">
        <f>IF(AND(Y143="",Y144="")," ",SUM(Y143:Y144))</f>
        <v>1</v>
      </c>
      <c r="X143" s="776"/>
      <c r="Y143" s="315">
        <f>IF(W142="","",VLOOKUP(W142,日程!$AJ$6:$AT$143,2,FALSE))</f>
        <v>0</v>
      </c>
      <c r="Z143" s="313" t="s">
        <v>1</v>
      </c>
      <c r="AA143" s="315">
        <f>IF(W142="","",VLOOKUP(W142,日程!$AJ$6:$AT$143,3,FALSE))</f>
        <v>1</v>
      </c>
      <c r="AB143" s="775">
        <f>IF(AND(AA143="",AA144="")," ",SUM(AA143:AA144))</f>
        <v>4</v>
      </c>
      <c r="AC143" s="776"/>
      <c r="AD143" s="780"/>
      <c r="AE143" s="783"/>
      <c r="AF143" s="786"/>
      <c r="AG143" s="786"/>
      <c r="AH143" s="805"/>
      <c r="AI143" s="807"/>
      <c r="AJ143" s="307">
        <f>AD142*10000+1</f>
        <v>1</v>
      </c>
      <c r="AK143" s="319"/>
      <c r="AL143" s="319"/>
      <c r="AM143" s="322"/>
    </row>
    <row r="144" spans="1:43" ht="28.5" customHeight="1" x14ac:dyDescent="0.2">
      <c r="A144" s="316" t="str">
        <f>IF(A142="","",VLOOKUP(A142,参加チーム!$B$36:$D$55,3,FALSE))</f>
        <v>滋賀県</v>
      </c>
      <c r="B144" s="793"/>
      <c r="C144" s="794"/>
      <c r="D144" s="335">
        <f>IF(T138="","",T138)</f>
        <v>0</v>
      </c>
      <c r="E144" s="336" t="s">
        <v>1</v>
      </c>
      <c r="F144" s="337">
        <f>IF(R138="","",R138)</f>
        <v>3</v>
      </c>
      <c r="G144" s="794"/>
      <c r="H144" s="800"/>
      <c r="I144" s="777"/>
      <c r="J144" s="802"/>
      <c r="K144" s="330">
        <f>IF(T141="","",T141)</f>
        <v>0</v>
      </c>
      <c r="L144" s="317" t="s">
        <v>1</v>
      </c>
      <c r="M144" s="318">
        <f>IF(R141="","",R141)</f>
        <v>2</v>
      </c>
      <c r="N144" s="802"/>
      <c r="O144" s="778"/>
      <c r="P144" s="757"/>
      <c r="Q144" s="758"/>
      <c r="R144" s="758"/>
      <c r="S144" s="758"/>
      <c r="T144" s="758"/>
      <c r="U144" s="758"/>
      <c r="V144" s="759"/>
      <c r="W144" s="777"/>
      <c r="X144" s="778"/>
      <c r="Y144" s="330">
        <f>IF(W142="","",VLOOKUP(W142,日程!$AJ$6:$AT$143,4,FALSE))</f>
        <v>1</v>
      </c>
      <c r="Z144" s="317" t="s">
        <v>1</v>
      </c>
      <c r="AA144" s="315">
        <f>IF(W142="","",VLOOKUP(W142,日程!$AJ$6:$AT$143,5,FALSE))</f>
        <v>3</v>
      </c>
      <c r="AB144" s="777"/>
      <c r="AC144" s="778"/>
      <c r="AD144" s="781"/>
      <c r="AE144" s="784"/>
      <c r="AF144" s="787"/>
      <c r="AG144" s="787"/>
      <c r="AH144" s="806"/>
      <c r="AI144" s="807"/>
      <c r="AJ144" s="307"/>
      <c r="AK144" s="319"/>
      <c r="AL144" s="319"/>
      <c r="AM144" s="322"/>
    </row>
    <row r="145" spans="1:40" ht="28.5" customHeight="1" x14ac:dyDescent="0.2">
      <c r="A145" s="765" t="str">
        <f>参加チーム!B42</f>
        <v>石動・東部
ホッケースポーツ少年団</v>
      </c>
      <c r="B145" s="788" t="str">
        <f>W136</f>
        <v>d④</v>
      </c>
      <c r="C145" s="789"/>
      <c r="D145" s="768" t="str">
        <f>IF(B146=" "," ",IF(B146&gt;G146,"○",IF(B146&lt;G146,"●",IF(B146=G146,"△"))))</f>
        <v>○</v>
      </c>
      <c r="E145" s="768"/>
      <c r="F145" s="768"/>
      <c r="G145" s="320"/>
      <c r="H145" s="321"/>
      <c r="I145" s="767" t="str">
        <f>W139</f>
        <v>d⑥</v>
      </c>
      <c r="J145" s="768"/>
      <c r="K145" s="768" t="str">
        <f>IF(I146=" "," ",IF(I146&gt;N146,"○",IF(I146&lt;N146,"●",IF(I146=N146,"△"))))</f>
        <v>●</v>
      </c>
      <c r="L145" s="768"/>
      <c r="M145" s="768"/>
      <c r="N145" s="305"/>
      <c r="O145" s="306"/>
      <c r="P145" s="767" t="str">
        <f>W142</f>
        <v>d②</v>
      </c>
      <c r="Q145" s="768"/>
      <c r="R145" s="768" t="str">
        <f>IF(P146=" "," ",IF(P146&gt;U146,"○",IF(P146&lt;U146,"●",IF(P146=U146,"△"))))</f>
        <v>○</v>
      </c>
      <c r="S145" s="768"/>
      <c r="T145" s="768"/>
      <c r="U145" s="305"/>
      <c r="V145" s="306"/>
      <c r="W145" s="751"/>
      <c r="X145" s="752"/>
      <c r="Y145" s="752"/>
      <c r="Z145" s="752"/>
      <c r="AA145" s="752"/>
      <c r="AB145" s="752"/>
      <c r="AC145" s="753"/>
      <c r="AD145" s="779">
        <f>AE145*3+AF145*1+AG145*0</f>
        <v>6</v>
      </c>
      <c r="AE145" s="782">
        <f>COUNTIF(B145:AC145,"○")</f>
        <v>2</v>
      </c>
      <c r="AF145" s="785">
        <f t="shared" ref="AF145" si="33">COUNTIF(B145:AC145,"△")</f>
        <v>0</v>
      </c>
      <c r="AG145" s="785">
        <f t="shared" ref="AG145" si="34">COUNTIF(B145:AC145,"●")</f>
        <v>1</v>
      </c>
      <c r="AH145" s="804">
        <f>IF(AJ146=0,"",RANK(AJ146,AJ136:AJ147,0))</f>
        <v>2</v>
      </c>
      <c r="AI145" s="807" t="str">
        <f>W135</f>
        <v>石動・東部</v>
      </c>
      <c r="AJ145" s="307"/>
      <c r="AK145" s="319"/>
      <c r="AL145" s="319"/>
      <c r="AM145" s="322"/>
    </row>
    <row r="146" spans="1:40" ht="28.5" customHeight="1" x14ac:dyDescent="0.2">
      <c r="A146" s="766"/>
      <c r="B146" s="791">
        <f>AB137</f>
        <v>3</v>
      </c>
      <c r="C146" s="792"/>
      <c r="D146" s="332">
        <f>IF(AA137="","",AA137)</f>
        <v>2</v>
      </c>
      <c r="E146" s="333" t="s">
        <v>1</v>
      </c>
      <c r="F146" s="334">
        <f>IF(Y137="","",Y137)</f>
        <v>1</v>
      </c>
      <c r="G146" s="792">
        <f>W137</f>
        <v>1</v>
      </c>
      <c r="H146" s="799"/>
      <c r="I146" s="775">
        <f>AB140</f>
        <v>1</v>
      </c>
      <c r="J146" s="801"/>
      <c r="K146" s="312">
        <f>IF(AA140="","",AA140)</f>
        <v>0</v>
      </c>
      <c r="L146" s="315" t="s">
        <v>1</v>
      </c>
      <c r="M146" s="314">
        <f>IF(Y140="","",Y140)</f>
        <v>2</v>
      </c>
      <c r="N146" s="801">
        <f>W140</f>
        <v>2</v>
      </c>
      <c r="O146" s="776"/>
      <c r="P146" s="775">
        <f>AB143</f>
        <v>4</v>
      </c>
      <c r="Q146" s="801"/>
      <c r="R146" s="312">
        <f>IF(AA143="","",AA143)+AA143</f>
        <v>2</v>
      </c>
      <c r="S146" s="315" t="s">
        <v>1</v>
      </c>
      <c r="T146" s="314">
        <f>IF(Y143="","",Y143)</f>
        <v>0</v>
      </c>
      <c r="U146" s="801">
        <f>W143</f>
        <v>1</v>
      </c>
      <c r="V146" s="776"/>
      <c r="W146" s="754"/>
      <c r="X146" s="755"/>
      <c r="Y146" s="755"/>
      <c r="Z146" s="755"/>
      <c r="AA146" s="755"/>
      <c r="AB146" s="755"/>
      <c r="AC146" s="756"/>
      <c r="AD146" s="780"/>
      <c r="AE146" s="783"/>
      <c r="AF146" s="786"/>
      <c r="AG146" s="786"/>
      <c r="AH146" s="805"/>
      <c r="AI146" s="807"/>
      <c r="AJ146" s="307">
        <f>AD145*10000+1</f>
        <v>60001</v>
      </c>
      <c r="AK146" s="319"/>
      <c r="AL146" s="319"/>
      <c r="AM146" s="322"/>
    </row>
    <row r="147" spans="1:40" ht="28.5" customHeight="1" x14ac:dyDescent="0.2">
      <c r="A147" s="316" t="str">
        <f>IF(A145="","",VLOOKUP(A145,参加チーム!$B$36:$D$55,3,FALSE))</f>
        <v>富山県</v>
      </c>
      <c r="B147" s="793"/>
      <c r="C147" s="794"/>
      <c r="D147" s="335">
        <f>IF(AA138="","",AA138)</f>
        <v>1</v>
      </c>
      <c r="E147" s="336" t="s">
        <v>1</v>
      </c>
      <c r="F147" s="337">
        <f>IF(Y138="","",Y138)</f>
        <v>0</v>
      </c>
      <c r="G147" s="794"/>
      <c r="H147" s="800"/>
      <c r="I147" s="777"/>
      <c r="J147" s="802"/>
      <c r="K147" s="330">
        <f>IF(AA141="","",AA141)</f>
        <v>1</v>
      </c>
      <c r="L147" s="317" t="s">
        <v>1</v>
      </c>
      <c r="M147" s="318">
        <f>IF(Y141="","",Y141)</f>
        <v>0</v>
      </c>
      <c r="N147" s="802"/>
      <c r="O147" s="778"/>
      <c r="P147" s="777"/>
      <c r="Q147" s="802"/>
      <c r="R147" s="330">
        <f>IF(AA144="","",AA144)</f>
        <v>3</v>
      </c>
      <c r="S147" s="317" t="s">
        <v>1</v>
      </c>
      <c r="T147" s="318">
        <f>IF(Y144="","",Y144)</f>
        <v>1</v>
      </c>
      <c r="U147" s="802"/>
      <c r="V147" s="778"/>
      <c r="W147" s="757"/>
      <c r="X147" s="758"/>
      <c r="Y147" s="758"/>
      <c r="Z147" s="758"/>
      <c r="AA147" s="758"/>
      <c r="AB147" s="758"/>
      <c r="AC147" s="759"/>
      <c r="AD147" s="781"/>
      <c r="AE147" s="784"/>
      <c r="AF147" s="787"/>
      <c r="AG147" s="787"/>
      <c r="AH147" s="806"/>
      <c r="AI147" s="807"/>
      <c r="AJ147" s="307"/>
      <c r="AK147" s="319"/>
      <c r="AL147" s="319"/>
      <c r="AM147" s="322"/>
    </row>
    <row r="148" spans="1:40" ht="28.5" customHeight="1" x14ac:dyDescent="0.2">
      <c r="A148" s="354"/>
      <c r="B148" s="339"/>
      <c r="C148" s="339"/>
      <c r="D148" s="315"/>
      <c r="E148" s="315"/>
      <c r="F148" s="315"/>
      <c r="G148" s="339"/>
      <c r="H148" s="339"/>
      <c r="I148" s="339"/>
      <c r="J148" s="339"/>
      <c r="K148" s="315"/>
      <c r="L148" s="315"/>
      <c r="M148" s="315"/>
      <c r="N148" s="339"/>
      <c r="O148" s="339"/>
      <c r="P148" s="339"/>
      <c r="Q148" s="339"/>
      <c r="R148" s="315"/>
      <c r="S148" s="315"/>
      <c r="T148" s="315"/>
      <c r="U148" s="339"/>
      <c r="V148" s="339"/>
      <c r="W148" s="339"/>
      <c r="X148" s="339"/>
      <c r="Y148" s="315"/>
      <c r="Z148" s="315"/>
      <c r="AA148" s="315"/>
      <c r="AB148" s="339"/>
      <c r="AC148" s="339"/>
      <c r="AD148" s="340"/>
      <c r="AE148" s="340"/>
      <c r="AF148" s="340"/>
      <c r="AG148" s="340"/>
      <c r="AH148" s="341"/>
      <c r="AI148" s="342">
        <f>SUM($AE$5:$AG$16)</f>
        <v>12</v>
      </c>
      <c r="AJ148" s="301"/>
      <c r="AK148" s="301"/>
      <c r="AL148" s="310"/>
      <c r="AM148" s="322"/>
    </row>
    <row r="149" spans="1:40" ht="28.5" customHeight="1" thickBot="1" x14ac:dyDescent="0.25">
      <c r="A149" s="398"/>
      <c r="B149" s="293"/>
      <c r="C149" s="369"/>
      <c r="D149" s="369"/>
      <c r="E149" s="369"/>
      <c r="F149" s="369"/>
      <c r="G149" s="369"/>
      <c r="H149" s="369"/>
      <c r="I149" s="369"/>
      <c r="J149" s="369"/>
      <c r="K149" s="369"/>
      <c r="L149" s="369"/>
      <c r="M149" s="294"/>
      <c r="N149" s="369"/>
      <c r="O149" s="369"/>
      <c r="P149" s="295"/>
      <c r="Q149" s="295"/>
      <c r="R149" s="295"/>
      <c r="S149" s="295"/>
      <c r="T149" s="295"/>
      <c r="U149" s="295"/>
      <c r="V149" s="295"/>
      <c r="W149" s="295"/>
      <c r="X149" s="295"/>
      <c r="Y149" s="295"/>
      <c r="Z149" s="295"/>
      <c r="AA149" s="295"/>
      <c r="AB149" s="295"/>
      <c r="AC149" s="295"/>
      <c r="AD149" s="295"/>
      <c r="AE149" s="295"/>
      <c r="AF149" s="295"/>
      <c r="AG149" s="295"/>
      <c r="AH149" s="295"/>
      <c r="AI149" s="310"/>
      <c r="AJ149" s="310"/>
      <c r="AK149" s="310"/>
      <c r="AL149" s="310"/>
      <c r="AM149" s="322"/>
    </row>
    <row r="150" spans="1:40" ht="53.1" customHeight="1" x14ac:dyDescent="0.2">
      <c r="A150" s="399" t="s">
        <v>90</v>
      </c>
      <c r="B150" s="762" t="str">
        <f>IF(A151="","",VLOOKUP(A151,参加チーム!$B$36:$D$60,2,FALSE))</f>
        <v>常磐</v>
      </c>
      <c r="C150" s="763"/>
      <c r="D150" s="763"/>
      <c r="E150" s="763"/>
      <c r="F150" s="763"/>
      <c r="G150" s="763"/>
      <c r="H150" s="764"/>
      <c r="I150" s="762" t="str">
        <f>IF(A154="","",VLOOKUP(A154,参加チーム!$B$36:$D$60,2,FALSE))</f>
        <v>大谷</v>
      </c>
      <c r="J150" s="763"/>
      <c r="K150" s="763"/>
      <c r="L150" s="763"/>
      <c r="M150" s="763"/>
      <c r="N150" s="763"/>
      <c r="O150" s="764"/>
      <c r="P150" s="762" t="str">
        <f>IF(A157="","",VLOOKUP(A157,参加チーム!$B$36:$D$60,2,FALSE))</f>
        <v>横田</v>
      </c>
      <c r="Q150" s="763"/>
      <c r="R150" s="763"/>
      <c r="S150" s="763"/>
      <c r="T150" s="763"/>
      <c r="U150" s="763"/>
      <c r="V150" s="828"/>
      <c r="W150" s="858"/>
      <c r="X150" s="859"/>
      <c r="Y150" s="859"/>
      <c r="Z150" s="859"/>
      <c r="AA150" s="859"/>
      <c r="AB150" s="859"/>
      <c r="AC150" s="860"/>
      <c r="AD150" s="297" t="s">
        <v>84</v>
      </c>
      <c r="AE150" s="298" t="s">
        <v>85</v>
      </c>
      <c r="AF150" s="298" t="s">
        <v>86</v>
      </c>
      <c r="AG150" s="298" t="s">
        <v>87</v>
      </c>
      <c r="AH150" s="299" t="s">
        <v>88</v>
      </c>
      <c r="AI150" s="310"/>
      <c r="AJ150" s="310"/>
      <c r="AK150" s="310"/>
      <c r="AL150" s="310"/>
      <c r="AM150" s="322"/>
    </row>
    <row r="151" spans="1:40" ht="28.5" customHeight="1" x14ac:dyDescent="0.2">
      <c r="A151" s="765" t="str">
        <f>参加チーム!B43</f>
        <v>常磐
ホッケースポーツ少年団</v>
      </c>
      <c r="B151" s="751"/>
      <c r="C151" s="752"/>
      <c r="D151" s="752"/>
      <c r="E151" s="752"/>
      <c r="F151" s="752"/>
      <c r="G151" s="752"/>
      <c r="H151" s="753"/>
      <c r="I151" s="767" t="s">
        <v>567</v>
      </c>
      <c r="J151" s="768"/>
      <c r="K151" s="768" t="str">
        <f>IF(I152=" "," ",IF(I152&gt;N152,"○",IF(I152&lt;N152,"●",IF(I152=N152,"△"))))</f>
        <v>●</v>
      </c>
      <c r="L151" s="768"/>
      <c r="M151" s="768"/>
      <c r="N151" s="305"/>
      <c r="O151" s="306"/>
      <c r="P151" s="767" t="s">
        <v>623</v>
      </c>
      <c r="Q151" s="768"/>
      <c r="R151" s="768" t="str">
        <f>IF(P152=" "," ",IF(P152&gt;U152,"○",IF(P152&lt;U152,"●",IF(P152=U152,"△"))))</f>
        <v>△</v>
      </c>
      <c r="S151" s="768"/>
      <c r="T151" s="768"/>
      <c r="U151" s="305"/>
      <c r="V151" s="357"/>
      <c r="W151" s="853"/>
      <c r="X151" s="854"/>
      <c r="Y151" s="854"/>
      <c r="Z151" s="854"/>
      <c r="AA151" s="854"/>
      <c r="AB151" s="400"/>
      <c r="AC151" s="401"/>
      <c r="AD151" s="779">
        <f>AE151*3+AF151*1+AG151*0</f>
        <v>1</v>
      </c>
      <c r="AE151" s="785">
        <f>COUNTIF(B151:V151,"○")</f>
        <v>0</v>
      </c>
      <c r="AF151" s="785">
        <f>COUNTIF(B151:V151,"△")</f>
        <v>1</v>
      </c>
      <c r="AG151" s="785">
        <f>COUNTIF(B151:V151,"●")</f>
        <v>1</v>
      </c>
      <c r="AH151" s="804">
        <f>IF(AJ152=0,"",RANK(AJ152,AJ151:AJ159,0))</f>
        <v>2</v>
      </c>
      <c r="AI151" s="807" t="str">
        <f>B150</f>
        <v>常磐</v>
      </c>
      <c r="AJ151" s="307"/>
      <c r="AK151" s="308" t="s">
        <v>131</v>
      </c>
      <c r="AL151" s="309" t="s">
        <v>130</v>
      </c>
      <c r="AM151" s="322"/>
    </row>
    <row r="152" spans="1:40" ht="28.5" customHeight="1" x14ac:dyDescent="0.2">
      <c r="A152" s="766"/>
      <c r="B152" s="754"/>
      <c r="C152" s="755"/>
      <c r="D152" s="755"/>
      <c r="E152" s="755"/>
      <c r="F152" s="755"/>
      <c r="G152" s="755"/>
      <c r="H152" s="756"/>
      <c r="I152" s="775">
        <f>IF(AND(K152="",K153="")," ",SUM(K152:K153))</f>
        <v>0</v>
      </c>
      <c r="J152" s="776"/>
      <c r="K152" s="312">
        <f>IF(I151="","",VLOOKUP(I151,日程!$AJ$6:$AT$143,2,FALSE))</f>
        <v>0</v>
      </c>
      <c r="L152" s="315" t="s">
        <v>1</v>
      </c>
      <c r="M152" s="315">
        <f>IF(I151="","",VLOOKUP(I151,日程!$AJ$6:$AT$143,3,FALSE))</f>
        <v>3</v>
      </c>
      <c r="N152" s="775">
        <f>IF(AND(M152="",M153="")," ",SUM(M152:M153))</f>
        <v>4</v>
      </c>
      <c r="O152" s="776"/>
      <c r="P152" s="775">
        <f>IF(AND(R152="",R153="")," ",SUM(R152:R153))</f>
        <v>0</v>
      </c>
      <c r="Q152" s="776"/>
      <c r="R152" s="312">
        <f>IF(P151="","",VLOOKUP(P151,日程!$AJ$6:$AT$143,2,FALSE))</f>
        <v>0</v>
      </c>
      <c r="S152" s="315" t="s">
        <v>1</v>
      </c>
      <c r="T152" s="314">
        <f>IF(P151="","",VLOOKUP(P151,日程!$AJ$6:$AT$143,3,FALSE))</f>
        <v>0</v>
      </c>
      <c r="U152" s="775">
        <f>IF(AND(T152="",T153="")," ",SUM(T152:T153))</f>
        <v>0</v>
      </c>
      <c r="V152" s="815"/>
      <c r="W152" s="847"/>
      <c r="X152" s="848"/>
      <c r="Y152" s="402"/>
      <c r="Z152" s="402"/>
      <c r="AA152" s="402"/>
      <c r="AB152" s="848"/>
      <c r="AC152" s="851"/>
      <c r="AD152" s="780"/>
      <c r="AE152" s="786"/>
      <c r="AF152" s="786"/>
      <c r="AG152" s="786"/>
      <c r="AH152" s="805"/>
      <c r="AI152" s="807"/>
      <c r="AJ152" s="307">
        <f>AD151*10000+1+1</f>
        <v>10002</v>
      </c>
      <c r="AK152" s="307">
        <v>1</v>
      </c>
      <c r="AL152" s="310" t="str">
        <f>IF(AI160=6,VLOOKUP(AK152,$AH$151:$AI$159,2,FALSE),"")</f>
        <v>大谷</v>
      </c>
      <c r="AM152" s="322" t="str">
        <f>IF(AL152="","",VLOOKUP(AL152,参加チーム!$C$36:$G$60,3,FALSE))</f>
        <v>5w</v>
      </c>
    </row>
    <row r="153" spans="1:40" ht="28.5" customHeight="1" x14ac:dyDescent="0.2">
      <c r="A153" s="361" t="str">
        <f>IF(A151="","",VLOOKUP(A151,参加チーム!$B$36:$D$55,3,FALSE))</f>
        <v>福井県</v>
      </c>
      <c r="B153" s="757"/>
      <c r="C153" s="758"/>
      <c r="D153" s="758"/>
      <c r="E153" s="758"/>
      <c r="F153" s="758"/>
      <c r="G153" s="758"/>
      <c r="H153" s="759"/>
      <c r="I153" s="777"/>
      <c r="J153" s="778"/>
      <c r="K153" s="312">
        <f>IF(I151="","",VLOOKUP(I151,日程!$AJ$6:$AT$143,4,FALSE))</f>
        <v>0</v>
      </c>
      <c r="L153" s="317" t="s">
        <v>1</v>
      </c>
      <c r="M153" s="317">
        <f>IF(I151="","",VLOOKUP(I151,日程!$AJ$6:$AT$143,5,FALSE))</f>
        <v>1</v>
      </c>
      <c r="N153" s="777"/>
      <c r="O153" s="778"/>
      <c r="P153" s="777"/>
      <c r="Q153" s="778"/>
      <c r="R153" s="312">
        <f>IF(P151="","",VLOOKUP(P151,日程!$AJ$6:$AT$143,4,FALSE))</f>
        <v>0</v>
      </c>
      <c r="S153" s="317" t="s">
        <v>1</v>
      </c>
      <c r="T153" s="318">
        <f>IF(P151="","",VLOOKUP(P151,日程!$AJ$6:$AT$143,5,FALSE))</f>
        <v>0</v>
      </c>
      <c r="U153" s="777"/>
      <c r="V153" s="816"/>
      <c r="W153" s="849"/>
      <c r="X153" s="850"/>
      <c r="Y153" s="402"/>
      <c r="Z153" s="403"/>
      <c r="AA153" s="403"/>
      <c r="AB153" s="850"/>
      <c r="AC153" s="852"/>
      <c r="AD153" s="781"/>
      <c r="AE153" s="787"/>
      <c r="AF153" s="787"/>
      <c r="AG153" s="787"/>
      <c r="AH153" s="806"/>
      <c r="AI153" s="807"/>
      <c r="AJ153" s="307"/>
      <c r="AK153" s="319">
        <v>2</v>
      </c>
      <c r="AL153" s="310" t="str">
        <f>IF(AI160=6,VLOOKUP(AK153,$AH$151:$AI$159,2,FALSE),"")</f>
        <v>常磐</v>
      </c>
      <c r="AM153" s="322" t="str">
        <f>IF(AL153="","",VLOOKUP(AL153,参加チーム!$C$36:$G$60,3,FALSE))</f>
        <v>8w</v>
      </c>
    </row>
    <row r="154" spans="1:40" ht="28.5" customHeight="1" x14ac:dyDescent="0.2">
      <c r="A154" s="765" t="str">
        <f>参加チーム!B40</f>
        <v>大谷
ホッケースポーツ少年団</v>
      </c>
      <c r="B154" s="767" t="str">
        <f>I151</f>
        <v>e①</v>
      </c>
      <c r="C154" s="768"/>
      <c r="D154" s="768" t="str">
        <f>IF(B155=" "," ",IF(B155&gt;G155,"○",IF(B155&lt;G155,"●",IF(B155=G155,"△"))))</f>
        <v>○</v>
      </c>
      <c r="E154" s="768"/>
      <c r="F154" s="768"/>
      <c r="G154" s="305"/>
      <c r="H154" s="306"/>
      <c r="I154" s="751"/>
      <c r="J154" s="752"/>
      <c r="K154" s="752"/>
      <c r="L154" s="752"/>
      <c r="M154" s="752"/>
      <c r="N154" s="752"/>
      <c r="O154" s="753"/>
      <c r="P154" s="767" t="s">
        <v>631</v>
      </c>
      <c r="Q154" s="768"/>
      <c r="R154" s="768" t="str">
        <f>IF(P155=" "," ",IF(P155&gt;U155,"○",IF(P155&lt;U155,"●",IF(P155=U155,"△"))))</f>
        <v>○</v>
      </c>
      <c r="S154" s="768"/>
      <c r="T154" s="768"/>
      <c r="U154" s="305"/>
      <c r="V154" s="357"/>
      <c r="W154" s="853"/>
      <c r="X154" s="854"/>
      <c r="Y154" s="854"/>
      <c r="Z154" s="854"/>
      <c r="AA154" s="854"/>
      <c r="AB154" s="400"/>
      <c r="AC154" s="401"/>
      <c r="AD154" s="779">
        <f>AE154*3+AF154*1+AG154*0</f>
        <v>6</v>
      </c>
      <c r="AE154" s="785">
        <f>COUNTIF(B154:V154,"○")</f>
        <v>2</v>
      </c>
      <c r="AF154" s="785">
        <f>COUNTIF(B154:V154,"△")</f>
        <v>0</v>
      </c>
      <c r="AG154" s="785">
        <f>COUNTIF(B154:V154,"●")</f>
        <v>0</v>
      </c>
      <c r="AH154" s="855">
        <f>IF(AJ155=0,"",RANK(AJ155,AJ151:AJ159,0))</f>
        <v>1</v>
      </c>
      <c r="AI154" s="807" t="str">
        <f>I150</f>
        <v>大谷</v>
      </c>
      <c r="AJ154" s="307"/>
      <c r="AK154" s="319">
        <v>3</v>
      </c>
      <c r="AL154" s="322" t="str">
        <f>IF(AI160=6,VLOOKUP(AK154,$AH$151:$AI$159,2,FALSE),"")</f>
        <v>横田</v>
      </c>
      <c r="AM154" s="322" t="str">
        <f>IF(AL154="","",VLOOKUP(AL154,参加チーム!$C$36:$G$60,3,FALSE))</f>
        <v>16w</v>
      </c>
      <c r="AN154" s="600" t="str">
        <f>IF(AM154="","",VLOOKUP(AM154,参加チーム!$A$36:$D$60,2,FALSE))</f>
        <v>横田小
ホッケースポーツ少年団</v>
      </c>
    </row>
    <row r="155" spans="1:40" ht="28.5" customHeight="1" x14ac:dyDescent="0.2">
      <c r="A155" s="766"/>
      <c r="B155" s="775">
        <f>N152</f>
        <v>4</v>
      </c>
      <c r="C155" s="776"/>
      <c r="D155" s="312">
        <f>IF(M152="","",M152)</f>
        <v>3</v>
      </c>
      <c r="E155" s="315" t="s">
        <v>1</v>
      </c>
      <c r="F155" s="314">
        <f>IF(K152="","",K152)</f>
        <v>0</v>
      </c>
      <c r="G155" s="775">
        <f>I152</f>
        <v>0</v>
      </c>
      <c r="H155" s="776"/>
      <c r="I155" s="754"/>
      <c r="J155" s="755"/>
      <c r="K155" s="755"/>
      <c r="L155" s="755"/>
      <c r="M155" s="755"/>
      <c r="N155" s="755"/>
      <c r="O155" s="756"/>
      <c r="P155" s="775">
        <f>IF(AND(R155="",R156="")," ",SUM(R155:R156))</f>
        <v>2</v>
      </c>
      <c r="Q155" s="776"/>
      <c r="R155" s="312">
        <f>IF(P154="","",VLOOKUP(P154,日程!$AJ$6:$AT$143,2,FALSE))</f>
        <v>1</v>
      </c>
      <c r="S155" s="315" t="s">
        <v>1</v>
      </c>
      <c r="T155" s="314">
        <f>IF(P154="","",VLOOKUP(P154,日程!$AJ$6:$AT$143,3,FALSE))</f>
        <v>0</v>
      </c>
      <c r="U155" s="775">
        <f>IF(AND(T155="",T156="")," ",SUM(T155:T156))</f>
        <v>0</v>
      </c>
      <c r="V155" s="815"/>
      <c r="W155" s="847"/>
      <c r="X155" s="848"/>
      <c r="Y155" s="402"/>
      <c r="Z155" s="402"/>
      <c r="AA155" s="402"/>
      <c r="AB155" s="848"/>
      <c r="AC155" s="851"/>
      <c r="AD155" s="780"/>
      <c r="AE155" s="786"/>
      <c r="AF155" s="786"/>
      <c r="AG155" s="786"/>
      <c r="AH155" s="856"/>
      <c r="AI155" s="807"/>
      <c r="AJ155" s="307">
        <f>AD154*10000+1</f>
        <v>60001</v>
      </c>
      <c r="AK155" s="319"/>
      <c r="AL155" s="310"/>
      <c r="AM155" s="322"/>
    </row>
    <row r="156" spans="1:40" ht="28.5" customHeight="1" x14ac:dyDescent="0.2">
      <c r="A156" s="361" t="str">
        <f>IF(A154="","",VLOOKUP(A154,参加チーム!$B$36:$D$55,3,FALSE))</f>
        <v>富山県</v>
      </c>
      <c r="B156" s="777"/>
      <c r="C156" s="778"/>
      <c r="D156" s="330">
        <f>IF(M153="","",M153)</f>
        <v>1</v>
      </c>
      <c r="E156" s="317" t="s">
        <v>1</v>
      </c>
      <c r="F156" s="318">
        <f>IF(K153="","",K153)</f>
        <v>0</v>
      </c>
      <c r="G156" s="777"/>
      <c r="H156" s="778"/>
      <c r="I156" s="757"/>
      <c r="J156" s="758"/>
      <c r="K156" s="758"/>
      <c r="L156" s="758"/>
      <c r="M156" s="758"/>
      <c r="N156" s="758"/>
      <c r="O156" s="759"/>
      <c r="P156" s="777"/>
      <c r="Q156" s="778"/>
      <c r="R156" s="312">
        <f>IF(P154="","",VLOOKUP(P154,日程!$AJ$6:$AT$143,4,FALSE))</f>
        <v>1</v>
      </c>
      <c r="S156" s="317" t="s">
        <v>1</v>
      </c>
      <c r="T156" s="314">
        <f>IF(P154="","",VLOOKUP(P154,日程!$AJ$6:$AT$143,5,FALSE))</f>
        <v>0</v>
      </c>
      <c r="U156" s="777"/>
      <c r="V156" s="816"/>
      <c r="W156" s="849"/>
      <c r="X156" s="850"/>
      <c r="Y156" s="403"/>
      <c r="Z156" s="403"/>
      <c r="AA156" s="403"/>
      <c r="AB156" s="850"/>
      <c r="AC156" s="852"/>
      <c r="AD156" s="781"/>
      <c r="AE156" s="787"/>
      <c r="AF156" s="787"/>
      <c r="AG156" s="787"/>
      <c r="AH156" s="857"/>
      <c r="AI156" s="807"/>
      <c r="AJ156" s="307"/>
      <c r="AK156" s="331"/>
      <c r="AL156" s="310"/>
      <c r="AM156" s="322"/>
    </row>
    <row r="157" spans="1:40" ht="28.5" customHeight="1" x14ac:dyDescent="0.2">
      <c r="A157" s="812" t="str">
        <f>参加チーム!B51</f>
        <v>横田小
ホッケースポーツ少年団</v>
      </c>
      <c r="B157" s="767" t="str">
        <f>P151</f>
        <v>e③</v>
      </c>
      <c r="C157" s="768"/>
      <c r="D157" s="768" t="str">
        <f>IF(B158=" "," ",IF(B158&gt;G158,"○",IF(B158&lt;G158,"●",IF(B158=G158,"△"))))</f>
        <v>△</v>
      </c>
      <c r="E157" s="768"/>
      <c r="F157" s="768"/>
      <c r="G157" s="305"/>
      <c r="H157" s="306"/>
      <c r="I157" s="767" t="str">
        <f>P154</f>
        <v>e②</v>
      </c>
      <c r="J157" s="768"/>
      <c r="K157" s="768" t="str">
        <f>IF(I158=" "," ",IF(I158&gt;N158,"○",IF(I158&lt;N158,"●",IF(I158=N158,"△"))))</f>
        <v>●</v>
      </c>
      <c r="L157" s="768"/>
      <c r="M157" s="768"/>
      <c r="N157" s="305"/>
      <c r="O157" s="306"/>
      <c r="P157" s="751"/>
      <c r="Q157" s="752"/>
      <c r="R157" s="752"/>
      <c r="S157" s="752"/>
      <c r="T157" s="752"/>
      <c r="U157" s="752"/>
      <c r="V157" s="753"/>
      <c r="W157" s="838"/>
      <c r="X157" s="839"/>
      <c r="Y157" s="839"/>
      <c r="Z157" s="839"/>
      <c r="AA157" s="839"/>
      <c r="AB157" s="839"/>
      <c r="AC157" s="840"/>
      <c r="AD157" s="779">
        <f>AE157*3+AF157*1+AG157*0</f>
        <v>1</v>
      </c>
      <c r="AE157" s="785">
        <f>COUNTIF(B157:V157,"○")</f>
        <v>0</v>
      </c>
      <c r="AF157" s="785">
        <f>COUNTIF(B157:V157,"△")</f>
        <v>1</v>
      </c>
      <c r="AG157" s="785">
        <f>COUNTIF(B157:V157,"●")</f>
        <v>1</v>
      </c>
      <c r="AH157" s="804">
        <f>IF(AJ158=0,"",RANK(AJ158,AJ151:AJ159,0))</f>
        <v>3</v>
      </c>
      <c r="AI157" s="807" t="str">
        <f>P150</f>
        <v>横田</v>
      </c>
      <c r="AJ157" s="307"/>
      <c r="AK157" s="319"/>
      <c r="AL157" s="310"/>
      <c r="AM157" s="322"/>
    </row>
    <row r="158" spans="1:40" ht="28.5" customHeight="1" x14ac:dyDescent="0.2">
      <c r="A158" s="813"/>
      <c r="B158" s="775">
        <f>U152</f>
        <v>0</v>
      </c>
      <c r="C158" s="776"/>
      <c r="D158" s="312">
        <f>IF(T152="","",T152)</f>
        <v>0</v>
      </c>
      <c r="E158" s="315" t="s">
        <v>1</v>
      </c>
      <c r="F158" s="314">
        <f>IF(R152="","",R152)</f>
        <v>0</v>
      </c>
      <c r="G158" s="775">
        <f>P152</f>
        <v>0</v>
      </c>
      <c r="H158" s="776"/>
      <c r="I158" s="775">
        <f>U155</f>
        <v>0</v>
      </c>
      <c r="J158" s="776"/>
      <c r="K158" s="312">
        <f>IF(T155="","",T155)</f>
        <v>0</v>
      </c>
      <c r="L158" s="315" t="s">
        <v>1</v>
      </c>
      <c r="M158" s="314">
        <f>IF(R155="","",R155)</f>
        <v>1</v>
      </c>
      <c r="N158" s="775">
        <f>P155</f>
        <v>2</v>
      </c>
      <c r="O158" s="776"/>
      <c r="P158" s="754"/>
      <c r="Q158" s="755"/>
      <c r="R158" s="755"/>
      <c r="S158" s="755"/>
      <c r="T158" s="755"/>
      <c r="U158" s="755"/>
      <c r="V158" s="756"/>
      <c r="W158" s="841"/>
      <c r="X158" s="842"/>
      <c r="Y158" s="842"/>
      <c r="Z158" s="842"/>
      <c r="AA158" s="842"/>
      <c r="AB158" s="842"/>
      <c r="AC158" s="843"/>
      <c r="AD158" s="780"/>
      <c r="AE158" s="786"/>
      <c r="AF158" s="786"/>
      <c r="AG158" s="786"/>
      <c r="AH158" s="805"/>
      <c r="AI158" s="807"/>
      <c r="AJ158" s="307">
        <f>AD157*10000+1</f>
        <v>10001</v>
      </c>
      <c r="AK158" s="319"/>
      <c r="AL158" s="310"/>
      <c r="AM158" s="322"/>
    </row>
    <row r="159" spans="1:40" ht="28.5" customHeight="1" thickBot="1" x14ac:dyDescent="0.25">
      <c r="A159" s="363" t="str">
        <f>IF(A157="","",VLOOKUP(A157,参加チーム!$B$36:$D$55,3,FALSE))</f>
        <v>島根県</v>
      </c>
      <c r="B159" s="808"/>
      <c r="C159" s="809"/>
      <c r="D159" s="364">
        <f>IF(T153="","",T153)</f>
        <v>0</v>
      </c>
      <c r="E159" s="365" t="s">
        <v>1</v>
      </c>
      <c r="F159" s="366">
        <f>IF(R153="","",R153)</f>
        <v>0</v>
      </c>
      <c r="G159" s="808"/>
      <c r="H159" s="809"/>
      <c r="I159" s="808"/>
      <c r="J159" s="809"/>
      <c r="K159" s="364">
        <f>IF(T156="","",T156)</f>
        <v>0</v>
      </c>
      <c r="L159" s="365" t="s">
        <v>1</v>
      </c>
      <c r="M159" s="366">
        <f>IF(R156="","",R156)</f>
        <v>1</v>
      </c>
      <c r="N159" s="808"/>
      <c r="O159" s="809"/>
      <c r="P159" s="757"/>
      <c r="Q159" s="758"/>
      <c r="R159" s="758"/>
      <c r="S159" s="758"/>
      <c r="T159" s="758"/>
      <c r="U159" s="758"/>
      <c r="V159" s="759"/>
      <c r="W159" s="844"/>
      <c r="X159" s="845"/>
      <c r="Y159" s="845"/>
      <c r="Z159" s="845"/>
      <c r="AA159" s="845"/>
      <c r="AB159" s="845"/>
      <c r="AC159" s="846"/>
      <c r="AD159" s="810"/>
      <c r="AE159" s="811"/>
      <c r="AF159" s="811"/>
      <c r="AG159" s="811"/>
      <c r="AH159" s="814"/>
      <c r="AI159" s="807"/>
      <c r="AJ159" s="307"/>
      <c r="AK159" s="319"/>
      <c r="AL159" s="310"/>
      <c r="AM159" s="322"/>
    </row>
    <row r="160" spans="1:40" ht="28.5" customHeight="1" x14ac:dyDescent="0.2">
      <c r="A160" s="404"/>
      <c r="B160" s="405"/>
      <c r="C160" s="405"/>
      <c r="D160" s="405"/>
      <c r="E160" s="369"/>
      <c r="F160" s="369"/>
      <c r="G160" s="369"/>
      <c r="H160" s="369"/>
      <c r="I160" s="369"/>
      <c r="J160" s="369"/>
      <c r="K160" s="369"/>
      <c r="L160" s="369"/>
      <c r="M160" s="294"/>
      <c r="N160" s="369"/>
      <c r="O160" s="369"/>
      <c r="P160" s="295"/>
      <c r="Q160" s="295"/>
      <c r="R160" s="295"/>
      <c r="S160" s="295"/>
      <c r="T160" s="295"/>
      <c r="U160" s="295"/>
      <c r="V160" s="295"/>
      <c r="W160" s="295"/>
      <c r="X160" s="295"/>
      <c r="Y160" s="295"/>
      <c r="Z160" s="295"/>
      <c r="AA160" s="295"/>
      <c r="AB160" s="295"/>
      <c r="AC160" s="295"/>
      <c r="AD160" s="371"/>
      <c r="AE160" s="371"/>
      <c r="AF160" s="371"/>
      <c r="AG160" s="371"/>
      <c r="AH160" s="372"/>
      <c r="AI160" s="368">
        <f>SUM(AE151:AG159)</f>
        <v>6</v>
      </c>
      <c r="AJ160" s="310"/>
      <c r="AK160" s="310"/>
      <c r="AL160" s="310"/>
      <c r="AM160" s="322"/>
    </row>
    <row r="161" spans="1:34" ht="23.4" x14ac:dyDescent="0.2">
      <c r="A161" s="803" t="s">
        <v>167</v>
      </c>
      <c r="B161" s="803"/>
      <c r="C161" s="803"/>
      <c r="D161" s="803"/>
      <c r="E161" s="803"/>
      <c r="F161" s="803"/>
      <c r="G161" s="803"/>
      <c r="H161" s="803"/>
      <c r="I161" s="803"/>
      <c r="J161" s="803"/>
      <c r="K161" s="803"/>
      <c r="L161" s="803"/>
      <c r="M161" s="803"/>
      <c r="N161" s="803"/>
      <c r="O161" s="803"/>
      <c r="P161" s="803"/>
      <c r="Q161" s="803"/>
      <c r="R161" s="803"/>
      <c r="S161" s="803"/>
      <c r="T161" s="803"/>
      <c r="U161" s="803"/>
      <c r="V161" s="803"/>
      <c r="W161" s="803"/>
      <c r="X161" s="803"/>
      <c r="Y161" s="803"/>
      <c r="Z161" s="803"/>
      <c r="AA161" s="803"/>
      <c r="AB161" s="803"/>
      <c r="AC161" s="803"/>
      <c r="AD161" s="803"/>
      <c r="AE161" s="803"/>
      <c r="AF161" s="803"/>
      <c r="AG161" s="803"/>
      <c r="AH161" s="803"/>
    </row>
    <row r="224" spans="1:39" ht="28.2" x14ac:dyDescent="0.2">
      <c r="A224" s="369"/>
      <c r="B224" s="369"/>
      <c r="C224" s="315"/>
      <c r="D224" s="315"/>
      <c r="E224" s="315"/>
      <c r="F224" s="369"/>
      <c r="G224" s="369"/>
      <c r="H224" s="369"/>
      <c r="I224" s="369"/>
      <c r="J224" s="315"/>
      <c r="K224" s="315"/>
      <c r="L224" s="315"/>
      <c r="M224" s="369"/>
      <c r="N224" s="369"/>
      <c r="O224" s="369"/>
      <c r="P224" s="369"/>
      <c r="Q224" s="315"/>
      <c r="R224" s="315"/>
      <c r="S224" s="315"/>
      <c r="T224" s="369"/>
      <c r="U224" s="369"/>
      <c r="V224" s="346"/>
      <c r="W224" s="369"/>
      <c r="X224" s="315"/>
      <c r="Y224" s="315"/>
      <c r="Z224" s="315"/>
      <c r="AA224" s="369"/>
      <c r="AB224" s="369"/>
      <c r="AC224" s="346"/>
      <c r="AD224" s="370"/>
      <c r="AE224" s="370"/>
      <c r="AF224" s="370"/>
      <c r="AG224" s="370"/>
      <c r="AH224" s="371"/>
      <c r="AI224" s="371"/>
      <c r="AJ224" s="371"/>
      <c r="AK224" s="407"/>
      <c r="AL224" s="407"/>
      <c r="AM224" s="611"/>
    </row>
  </sheetData>
  <mergeCells count="828">
    <mergeCell ref="AI2:AS2"/>
    <mergeCell ref="AF68:AF70"/>
    <mergeCell ref="AG68:AG70"/>
    <mergeCell ref="AH68:AH70"/>
    <mergeCell ref="AI68:AI70"/>
    <mergeCell ref="B69:C70"/>
    <mergeCell ref="G69:H70"/>
    <mergeCell ref="I69:J70"/>
    <mergeCell ref="N69:O70"/>
    <mergeCell ref="I57:J58"/>
    <mergeCell ref="AF65:AF67"/>
    <mergeCell ref="AG65:AG67"/>
    <mergeCell ref="AH65:AH67"/>
    <mergeCell ref="AI65:AI67"/>
    <mergeCell ref="B66:C67"/>
    <mergeCell ref="G66:H67"/>
    <mergeCell ref="P66:Q67"/>
    <mergeCell ref="U66:V67"/>
    <mergeCell ref="W66:X67"/>
    <mergeCell ref="AB66:AC67"/>
    <mergeCell ref="Y65:AA65"/>
    <mergeCell ref="I65:O67"/>
    <mergeCell ref="P65:Q65"/>
    <mergeCell ref="R65:T65"/>
    <mergeCell ref="A68:A69"/>
    <mergeCell ref="B68:C68"/>
    <mergeCell ref="D68:F68"/>
    <mergeCell ref="I68:J68"/>
    <mergeCell ref="K68:M68"/>
    <mergeCell ref="P68:V70"/>
    <mergeCell ref="W68:AC70"/>
    <mergeCell ref="AD68:AD70"/>
    <mergeCell ref="AE68:AE70"/>
    <mergeCell ref="G45:H46"/>
    <mergeCell ref="I45:J46"/>
    <mergeCell ref="N45:O46"/>
    <mergeCell ref="P45:Q46"/>
    <mergeCell ref="U45:V46"/>
    <mergeCell ref="AG62:AG64"/>
    <mergeCell ref="AH62:AH64"/>
    <mergeCell ref="AI62:AI64"/>
    <mergeCell ref="I63:J64"/>
    <mergeCell ref="N63:O64"/>
    <mergeCell ref="P63:Q64"/>
    <mergeCell ref="U63:V64"/>
    <mergeCell ref="W63:X64"/>
    <mergeCell ref="AB63:AC64"/>
    <mergeCell ref="P62:Q62"/>
    <mergeCell ref="R62:T62"/>
    <mergeCell ref="W62:X62"/>
    <mergeCell ref="Y62:AA62"/>
    <mergeCell ref="AD56:AD58"/>
    <mergeCell ref="AE56:AE58"/>
    <mergeCell ref="AF62:AF64"/>
    <mergeCell ref="P56:V58"/>
    <mergeCell ref="A106:A107"/>
    <mergeCell ref="P107:Q108"/>
    <mergeCell ref="U107:V108"/>
    <mergeCell ref="B73:H73"/>
    <mergeCell ref="B53:C53"/>
    <mergeCell ref="P53:Q53"/>
    <mergeCell ref="B39:C40"/>
    <mergeCell ref="G39:H40"/>
    <mergeCell ref="P39:Q40"/>
    <mergeCell ref="A53:A54"/>
    <mergeCell ref="A56:A57"/>
    <mergeCell ref="B57:C58"/>
    <mergeCell ref="G57:H58"/>
    <mergeCell ref="D56:F56"/>
    <mergeCell ref="B56:C56"/>
    <mergeCell ref="D53:F53"/>
    <mergeCell ref="K62:M62"/>
    <mergeCell ref="A74:A75"/>
    <mergeCell ref="B74:H76"/>
    <mergeCell ref="I74:J74"/>
    <mergeCell ref="A77:A78"/>
    <mergeCell ref="B77:C77"/>
    <mergeCell ref="D77:F77"/>
    <mergeCell ref="I77:O79"/>
    <mergeCell ref="AI157:AI159"/>
    <mergeCell ref="AI151:AI153"/>
    <mergeCell ref="AI154:AI156"/>
    <mergeCell ref="B150:H150"/>
    <mergeCell ref="I150:O150"/>
    <mergeCell ref="P150:V150"/>
    <mergeCell ref="B151:H153"/>
    <mergeCell ref="K151:M151"/>
    <mergeCell ref="R151:T151"/>
    <mergeCell ref="AD151:AD153"/>
    <mergeCell ref="AE151:AE153"/>
    <mergeCell ref="AF151:AF153"/>
    <mergeCell ref="W150:AC150"/>
    <mergeCell ref="N152:O153"/>
    <mergeCell ref="P152:Q153"/>
    <mergeCell ref="U152:V153"/>
    <mergeCell ref="AG157:AG159"/>
    <mergeCell ref="B154:C154"/>
    <mergeCell ref="B157:C157"/>
    <mergeCell ref="I157:J157"/>
    <mergeCell ref="P154:Q154"/>
    <mergeCell ref="P151:Q151"/>
    <mergeCell ref="W154:X154"/>
    <mergeCell ref="Y154:AA154"/>
    <mergeCell ref="W109:X109"/>
    <mergeCell ref="W107:X108"/>
    <mergeCell ref="B54:C55"/>
    <mergeCell ref="G54:H55"/>
    <mergeCell ref="P54:Q55"/>
    <mergeCell ref="U54:V55"/>
    <mergeCell ref="I53:O55"/>
    <mergeCell ref="R53:T53"/>
    <mergeCell ref="A100:A101"/>
    <mergeCell ref="B100:C100"/>
    <mergeCell ref="D100:F100"/>
    <mergeCell ref="W65:X65"/>
    <mergeCell ref="B61:H61"/>
    <mergeCell ref="I61:O61"/>
    <mergeCell ref="P61:V61"/>
    <mergeCell ref="W61:AC61"/>
    <mergeCell ref="A62:A63"/>
    <mergeCell ref="B62:H64"/>
    <mergeCell ref="I62:J62"/>
    <mergeCell ref="A65:A66"/>
    <mergeCell ref="B65:C65"/>
    <mergeCell ref="D65:F65"/>
    <mergeCell ref="N57:O58"/>
    <mergeCell ref="K56:M56"/>
    <mergeCell ref="A115:A116"/>
    <mergeCell ref="A109:A110"/>
    <mergeCell ref="B109:C109"/>
    <mergeCell ref="D109:F109"/>
    <mergeCell ref="I109:O111"/>
    <mergeCell ref="P109:Q109"/>
    <mergeCell ref="R109:T109"/>
    <mergeCell ref="A121:A122"/>
    <mergeCell ref="B116:C117"/>
    <mergeCell ref="G116:H117"/>
    <mergeCell ref="I116:J117"/>
    <mergeCell ref="N116:O117"/>
    <mergeCell ref="P116:Q117"/>
    <mergeCell ref="R121:T121"/>
    <mergeCell ref="I121:J121"/>
    <mergeCell ref="K121:M121"/>
    <mergeCell ref="P121:Q121"/>
    <mergeCell ref="B121:H123"/>
    <mergeCell ref="A112:A113"/>
    <mergeCell ref="A154:A155"/>
    <mergeCell ref="A157:A158"/>
    <mergeCell ref="AH157:AH159"/>
    <mergeCell ref="B158:C159"/>
    <mergeCell ref="G158:H159"/>
    <mergeCell ref="I158:J159"/>
    <mergeCell ref="N158:O159"/>
    <mergeCell ref="D157:F157"/>
    <mergeCell ref="A151:A152"/>
    <mergeCell ref="AH154:AH156"/>
    <mergeCell ref="B155:C156"/>
    <mergeCell ref="G155:H156"/>
    <mergeCell ref="P155:Q156"/>
    <mergeCell ref="U155:V156"/>
    <mergeCell ref="D154:F154"/>
    <mergeCell ref="I154:O156"/>
    <mergeCell ref="R154:T154"/>
    <mergeCell ref="AD154:AD156"/>
    <mergeCell ref="AE154:AE156"/>
    <mergeCell ref="AF157:AF159"/>
    <mergeCell ref="I151:J151"/>
    <mergeCell ref="AD157:AD159"/>
    <mergeCell ref="AE157:AE159"/>
    <mergeCell ref="AF154:AF156"/>
    <mergeCell ref="AG154:AG156"/>
    <mergeCell ref="AG151:AG153"/>
    <mergeCell ref="AI56:AI58"/>
    <mergeCell ref="AI50:AI52"/>
    <mergeCell ref="AI53:AI55"/>
    <mergeCell ref="AI5:AI7"/>
    <mergeCell ref="AI8:AI10"/>
    <mergeCell ref="AI11:AI13"/>
    <mergeCell ref="AF56:AF58"/>
    <mergeCell ref="AG56:AG58"/>
    <mergeCell ref="AH56:AH58"/>
    <mergeCell ref="AG53:AG55"/>
    <mergeCell ref="AH53:AH55"/>
    <mergeCell ref="AF14:AF16"/>
    <mergeCell ref="AG14:AG16"/>
    <mergeCell ref="AH14:AH16"/>
    <mergeCell ref="AI14:AI16"/>
    <mergeCell ref="AF44:AF46"/>
    <mergeCell ref="AG44:AG46"/>
    <mergeCell ref="AH44:AH46"/>
    <mergeCell ref="AI44:AI46"/>
    <mergeCell ref="AH20:AH22"/>
    <mergeCell ref="AI20:AI22"/>
    <mergeCell ref="AF53:AF55"/>
    <mergeCell ref="AF124:AF126"/>
    <mergeCell ref="AG124:AG126"/>
    <mergeCell ref="AH124:AH126"/>
    <mergeCell ref="AI124:AI126"/>
    <mergeCell ref="B125:C126"/>
    <mergeCell ref="G125:H126"/>
    <mergeCell ref="P125:Q126"/>
    <mergeCell ref="AH151:AH153"/>
    <mergeCell ref="I152:J153"/>
    <mergeCell ref="W151:X151"/>
    <mergeCell ref="Y151:AA151"/>
    <mergeCell ref="W152:X153"/>
    <mergeCell ref="AB152:AC153"/>
    <mergeCell ref="AI127:AI129"/>
    <mergeCell ref="B128:C129"/>
    <mergeCell ref="G128:H129"/>
    <mergeCell ref="AE127:AE129"/>
    <mergeCell ref="AF127:AF129"/>
    <mergeCell ref="D127:F127"/>
    <mergeCell ref="B131:C132"/>
    <mergeCell ref="G131:H132"/>
    <mergeCell ref="P131:Q132"/>
    <mergeCell ref="U131:V132"/>
    <mergeCell ref="I127:J127"/>
    <mergeCell ref="AD127:AD129"/>
    <mergeCell ref="I131:J132"/>
    <mergeCell ref="N131:O132"/>
    <mergeCell ref="A124:A125"/>
    <mergeCell ref="B124:C124"/>
    <mergeCell ref="D124:F124"/>
    <mergeCell ref="I124:O126"/>
    <mergeCell ref="P124:Q124"/>
    <mergeCell ref="R124:T124"/>
    <mergeCell ref="W124:X124"/>
    <mergeCell ref="Y124:AA124"/>
    <mergeCell ref="AD124:AD126"/>
    <mergeCell ref="AB125:AC126"/>
    <mergeCell ref="D130:F130"/>
    <mergeCell ref="AD130:AD132"/>
    <mergeCell ref="A130:A131"/>
    <mergeCell ref="B130:C130"/>
    <mergeCell ref="U125:V126"/>
    <mergeCell ref="W125:X126"/>
    <mergeCell ref="K127:M127"/>
    <mergeCell ref="A127:A128"/>
    <mergeCell ref="B127:C127"/>
    <mergeCell ref="K157:M157"/>
    <mergeCell ref="P157:V159"/>
    <mergeCell ref="W157:AC159"/>
    <mergeCell ref="W155:X156"/>
    <mergeCell ref="AB155:AC156"/>
    <mergeCell ref="I128:J129"/>
    <mergeCell ref="N128:O129"/>
    <mergeCell ref="W128:X129"/>
    <mergeCell ref="AB128:AC129"/>
    <mergeCell ref="I130:J130"/>
    <mergeCell ref="K130:M130"/>
    <mergeCell ref="P130:Q130"/>
    <mergeCell ref="R130:T130"/>
    <mergeCell ref="W130:AC132"/>
    <mergeCell ref="W145:AC147"/>
    <mergeCell ref="P127:V129"/>
    <mergeCell ref="W127:X127"/>
    <mergeCell ref="Y127:AA127"/>
    <mergeCell ref="AI121:AI123"/>
    <mergeCell ref="AD121:AD123"/>
    <mergeCell ref="I122:J123"/>
    <mergeCell ref="N122:O123"/>
    <mergeCell ref="P122:Q123"/>
    <mergeCell ref="U122:V123"/>
    <mergeCell ref="W122:X123"/>
    <mergeCell ref="AB122:AC123"/>
    <mergeCell ref="W121:X121"/>
    <mergeCell ref="Y121:AA121"/>
    <mergeCell ref="AG112:AG114"/>
    <mergeCell ref="AH112:AH114"/>
    <mergeCell ref="AI112:AI114"/>
    <mergeCell ref="B113:C114"/>
    <mergeCell ref="G113:H114"/>
    <mergeCell ref="I113:J114"/>
    <mergeCell ref="AI115:AI117"/>
    <mergeCell ref="B120:H120"/>
    <mergeCell ref="I120:O120"/>
    <mergeCell ref="P120:V120"/>
    <mergeCell ref="W120:AC120"/>
    <mergeCell ref="B115:C115"/>
    <mergeCell ref="D115:F115"/>
    <mergeCell ref="I115:J115"/>
    <mergeCell ref="K115:M115"/>
    <mergeCell ref="P115:Q115"/>
    <mergeCell ref="R115:T115"/>
    <mergeCell ref="W115:AC117"/>
    <mergeCell ref="U116:V117"/>
    <mergeCell ref="B112:C112"/>
    <mergeCell ref="D112:F112"/>
    <mergeCell ref="I112:J112"/>
    <mergeCell ref="K112:M112"/>
    <mergeCell ref="P112:V114"/>
    <mergeCell ref="W112:X112"/>
    <mergeCell ref="Y112:AA112"/>
    <mergeCell ref="AD112:AD114"/>
    <mergeCell ref="N113:O114"/>
    <mergeCell ref="W113:X114"/>
    <mergeCell ref="AB113:AC114"/>
    <mergeCell ref="AI100:AI102"/>
    <mergeCell ref="B105:H105"/>
    <mergeCell ref="I105:O105"/>
    <mergeCell ref="P105:V105"/>
    <mergeCell ref="B106:H108"/>
    <mergeCell ref="I106:J106"/>
    <mergeCell ref="K106:M106"/>
    <mergeCell ref="P106:Q106"/>
    <mergeCell ref="R106:T106"/>
    <mergeCell ref="AE106:AE108"/>
    <mergeCell ref="AF106:AF108"/>
    <mergeCell ref="AG106:AG108"/>
    <mergeCell ref="AH106:AH108"/>
    <mergeCell ref="AI106:AI108"/>
    <mergeCell ref="I107:J108"/>
    <mergeCell ref="N107:O108"/>
    <mergeCell ref="Y106:AA106"/>
    <mergeCell ref="AD106:AD108"/>
    <mergeCell ref="AI109:AI111"/>
    <mergeCell ref="AE112:AE114"/>
    <mergeCell ref="AF112:AF114"/>
    <mergeCell ref="AH74:AH76"/>
    <mergeCell ref="Y109:AA109"/>
    <mergeCell ref="AD109:AD111"/>
    <mergeCell ref="B110:C111"/>
    <mergeCell ref="G110:H111"/>
    <mergeCell ref="P110:Q111"/>
    <mergeCell ref="U110:V111"/>
    <mergeCell ref="W110:X111"/>
    <mergeCell ref="AB110:AC111"/>
    <mergeCell ref="AE109:AE111"/>
    <mergeCell ref="AF109:AF111"/>
    <mergeCell ref="AG109:AG111"/>
    <mergeCell ref="AH109:AH111"/>
    <mergeCell ref="B101:C102"/>
    <mergeCell ref="G101:H102"/>
    <mergeCell ref="I101:J102"/>
    <mergeCell ref="N101:O102"/>
    <mergeCell ref="P101:Q102"/>
    <mergeCell ref="U101:V102"/>
    <mergeCell ref="X89:AH89"/>
    <mergeCell ref="AH77:AH79"/>
    <mergeCell ref="B78:C79"/>
    <mergeCell ref="G78:H79"/>
    <mergeCell ref="I56:J56"/>
    <mergeCell ref="W56:AC58"/>
    <mergeCell ref="I100:J100"/>
    <mergeCell ref="K100:M100"/>
    <mergeCell ref="P100:Q100"/>
    <mergeCell ref="R100:T100"/>
    <mergeCell ref="AE74:AE76"/>
    <mergeCell ref="AD62:AD64"/>
    <mergeCell ref="AE62:AE64"/>
    <mergeCell ref="AD65:AD67"/>
    <mergeCell ref="AE65:AE67"/>
    <mergeCell ref="AD97:AD99"/>
    <mergeCell ref="AE97:AE99"/>
    <mergeCell ref="K74:M74"/>
    <mergeCell ref="P74:Q74"/>
    <mergeCell ref="R74:T74"/>
    <mergeCell ref="AD74:AD76"/>
    <mergeCell ref="X88:AH88"/>
    <mergeCell ref="AF74:AF76"/>
    <mergeCell ref="I73:O73"/>
    <mergeCell ref="P73:V73"/>
    <mergeCell ref="P77:Q77"/>
    <mergeCell ref="AG77:AG79"/>
    <mergeCell ref="AG74:AG76"/>
    <mergeCell ref="AH94:AH96"/>
    <mergeCell ref="Y8:AA8"/>
    <mergeCell ref="W9:X10"/>
    <mergeCell ref="AB9:AC10"/>
    <mergeCell ref="I26:J26"/>
    <mergeCell ref="K11:M11"/>
    <mergeCell ref="P11:V13"/>
    <mergeCell ref="AD11:AD13"/>
    <mergeCell ref="I11:J11"/>
    <mergeCell ref="AH8:AH10"/>
    <mergeCell ref="AH11:AH13"/>
    <mergeCell ref="W26:X26"/>
    <mergeCell ref="Y26:AA26"/>
    <mergeCell ref="AD26:AD28"/>
    <mergeCell ref="AE26:AE28"/>
    <mergeCell ref="AF26:AF28"/>
    <mergeCell ref="AG26:AG28"/>
    <mergeCell ref="AH26:AH28"/>
    <mergeCell ref="W27:X28"/>
    <mergeCell ref="AB27:AC28"/>
    <mergeCell ref="AD20:AD22"/>
    <mergeCell ref="AB21:AC22"/>
    <mergeCell ref="B9:C10"/>
    <mergeCell ref="G9:H10"/>
    <mergeCell ref="P9:Q10"/>
    <mergeCell ref="U9:V10"/>
    <mergeCell ref="AG11:AG13"/>
    <mergeCell ref="A5:A6"/>
    <mergeCell ref="B5:H7"/>
    <mergeCell ref="K5:M5"/>
    <mergeCell ref="R5:T5"/>
    <mergeCell ref="AD5:AD7"/>
    <mergeCell ref="AE8:AE10"/>
    <mergeCell ref="AF8:AF10"/>
    <mergeCell ref="AG8:AG10"/>
    <mergeCell ref="I5:J5"/>
    <mergeCell ref="P5:Q5"/>
    <mergeCell ref="A8:A9"/>
    <mergeCell ref="D8:F8"/>
    <mergeCell ref="I8:O10"/>
    <mergeCell ref="R8:T8"/>
    <mergeCell ref="AD8:AD10"/>
    <mergeCell ref="P8:Q8"/>
    <mergeCell ref="B8:C8"/>
    <mergeCell ref="W8:X8"/>
    <mergeCell ref="W12:X13"/>
    <mergeCell ref="AE11:AE13"/>
    <mergeCell ref="AF11:AF13"/>
    <mergeCell ref="AF23:AF25"/>
    <mergeCell ref="AG23:AG25"/>
    <mergeCell ref="AH23:AH25"/>
    <mergeCell ref="AE20:AE22"/>
    <mergeCell ref="AF20:AF22"/>
    <mergeCell ref="AG20:AG22"/>
    <mergeCell ref="B4:H4"/>
    <mergeCell ref="I4:O4"/>
    <mergeCell ref="P4:V4"/>
    <mergeCell ref="AE5:AE7"/>
    <mergeCell ref="AF5:AF7"/>
    <mergeCell ref="AG5:AG7"/>
    <mergeCell ref="AH5:AH7"/>
    <mergeCell ref="I6:J7"/>
    <mergeCell ref="N6:O7"/>
    <mergeCell ref="P6:Q7"/>
    <mergeCell ref="U6:V7"/>
    <mergeCell ref="W4:AC4"/>
    <mergeCell ref="W5:X5"/>
    <mergeCell ref="Y5:AA5"/>
    <mergeCell ref="W6:X7"/>
    <mergeCell ref="AB6:AC7"/>
    <mergeCell ref="W20:X20"/>
    <mergeCell ref="Y20:AA20"/>
    <mergeCell ref="Y23:AA23"/>
    <mergeCell ref="G81:H82"/>
    <mergeCell ref="I20:J20"/>
    <mergeCell ref="K20:M20"/>
    <mergeCell ref="P20:Q20"/>
    <mergeCell ref="R20:T20"/>
    <mergeCell ref="I21:J22"/>
    <mergeCell ref="N21:O22"/>
    <mergeCell ref="P21:Q22"/>
    <mergeCell ref="I23:O25"/>
    <mergeCell ref="P23:Q23"/>
    <mergeCell ref="I29:J29"/>
    <mergeCell ref="K29:M29"/>
    <mergeCell ref="P29:Q29"/>
    <mergeCell ref="R29:T29"/>
    <mergeCell ref="G30:H31"/>
    <mergeCell ref="I30:J31"/>
    <mergeCell ref="N30:O31"/>
    <mergeCell ref="P30:Q31"/>
    <mergeCell ref="P51:Q52"/>
    <mergeCell ref="N36:O37"/>
    <mergeCell ref="P36:Q37"/>
    <mergeCell ref="A94:A95"/>
    <mergeCell ref="W100:AC102"/>
    <mergeCell ref="AD100:AD102"/>
    <mergeCell ref="AE100:AE102"/>
    <mergeCell ref="AF100:AF102"/>
    <mergeCell ref="P94:Q94"/>
    <mergeCell ref="AD94:AD96"/>
    <mergeCell ref="B95:C96"/>
    <mergeCell ref="G95:H96"/>
    <mergeCell ref="P95:Q96"/>
    <mergeCell ref="U95:V96"/>
    <mergeCell ref="W95:X96"/>
    <mergeCell ref="AB95:AC96"/>
    <mergeCell ref="B94:C94"/>
    <mergeCell ref="D94:F94"/>
    <mergeCell ref="I94:O96"/>
    <mergeCell ref="R94:T94"/>
    <mergeCell ref="W94:X94"/>
    <mergeCell ref="Y94:AA94"/>
    <mergeCell ref="R77:T77"/>
    <mergeCell ref="AD77:AD79"/>
    <mergeCell ref="U30:V31"/>
    <mergeCell ref="AE29:AE31"/>
    <mergeCell ref="AF29:AF31"/>
    <mergeCell ref="AB51:AC52"/>
    <mergeCell ref="U51:V52"/>
    <mergeCell ref="W53:X53"/>
    <mergeCell ref="Y53:AA53"/>
    <mergeCell ref="W54:X55"/>
    <mergeCell ref="AE77:AE79"/>
    <mergeCell ref="U78:V79"/>
    <mergeCell ref="P49:V49"/>
    <mergeCell ref="W34:AC34"/>
    <mergeCell ref="W35:X35"/>
    <mergeCell ref="Y35:AA35"/>
    <mergeCell ref="AD35:AD37"/>
    <mergeCell ref="W38:X38"/>
    <mergeCell ref="Y38:AA38"/>
    <mergeCell ref="AD38:AD40"/>
    <mergeCell ref="P34:V34"/>
    <mergeCell ref="P35:Q35"/>
    <mergeCell ref="R35:T35"/>
    <mergeCell ref="AF77:AF79"/>
    <mergeCell ref="U36:V37"/>
    <mergeCell ref="P38:Q38"/>
    <mergeCell ref="R38:T38"/>
    <mergeCell ref="AB39:AC40"/>
    <mergeCell ref="AD41:AD43"/>
    <mergeCell ref="AE41:AE43"/>
    <mergeCell ref="AF41:AF43"/>
    <mergeCell ref="AB54:AC55"/>
    <mergeCell ref="P44:Q44"/>
    <mergeCell ref="R44:T44"/>
    <mergeCell ref="U39:V40"/>
    <mergeCell ref="W39:X40"/>
    <mergeCell ref="W42:X43"/>
    <mergeCell ref="P41:V43"/>
    <mergeCell ref="W41:X41"/>
    <mergeCell ref="W44:AC46"/>
    <mergeCell ref="AB24:AC25"/>
    <mergeCell ref="AE23:AE25"/>
    <mergeCell ref="W36:X37"/>
    <mergeCell ref="AB36:AC37"/>
    <mergeCell ref="AE38:AE40"/>
    <mergeCell ref="AF50:AF52"/>
    <mergeCell ref="AG50:AG52"/>
    <mergeCell ref="AF38:AF40"/>
    <mergeCell ref="AG38:AG40"/>
    <mergeCell ref="AB42:AC43"/>
    <mergeCell ref="Y41:AA41"/>
    <mergeCell ref="AD44:AD46"/>
    <mergeCell ref="AE44:AE46"/>
    <mergeCell ref="W29:AC31"/>
    <mergeCell ref="A20:A21"/>
    <mergeCell ref="B20:H22"/>
    <mergeCell ref="AI94:AI96"/>
    <mergeCell ref="A97:A98"/>
    <mergeCell ref="B97:C97"/>
    <mergeCell ref="D97:F97"/>
    <mergeCell ref="I97:J97"/>
    <mergeCell ref="K97:M97"/>
    <mergeCell ref="P97:V99"/>
    <mergeCell ref="AG97:AG99"/>
    <mergeCell ref="AH97:AH99"/>
    <mergeCell ref="AI97:AI99"/>
    <mergeCell ref="B98:C99"/>
    <mergeCell ref="G98:H99"/>
    <mergeCell ref="I98:J99"/>
    <mergeCell ref="N98:O99"/>
    <mergeCell ref="AE94:AE96"/>
    <mergeCell ref="AF94:AF96"/>
    <mergeCell ref="W97:X97"/>
    <mergeCell ref="Y97:AA97"/>
    <mergeCell ref="N27:O28"/>
    <mergeCell ref="AG94:AG96"/>
    <mergeCell ref="W49:AC49"/>
    <mergeCell ref="U24:V25"/>
    <mergeCell ref="A29:A30"/>
    <mergeCell ref="B29:C29"/>
    <mergeCell ref="D29:F29"/>
    <mergeCell ref="B30:C31"/>
    <mergeCell ref="A50:A51"/>
    <mergeCell ref="A35:A36"/>
    <mergeCell ref="A26:A27"/>
    <mergeCell ref="B26:C26"/>
    <mergeCell ref="A38:A39"/>
    <mergeCell ref="B38:C38"/>
    <mergeCell ref="D38:F38"/>
    <mergeCell ref="A41:A42"/>
    <mergeCell ref="A44:A45"/>
    <mergeCell ref="B49:H49"/>
    <mergeCell ref="B34:H34"/>
    <mergeCell ref="B35:H37"/>
    <mergeCell ref="B44:C44"/>
    <mergeCell ref="D44:F44"/>
    <mergeCell ref="B42:C43"/>
    <mergeCell ref="G42:H43"/>
    <mergeCell ref="D26:F26"/>
    <mergeCell ref="B41:C41"/>
    <mergeCell ref="D41:F41"/>
    <mergeCell ref="B45:C46"/>
    <mergeCell ref="R23:T23"/>
    <mergeCell ref="W23:X23"/>
    <mergeCell ref="B24:C25"/>
    <mergeCell ref="G24:H25"/>
    <mergeCell ref="P24:Q25"/>
    <mergeCell ref="A23:A24"/>
    <mergeCell ref="B23:C23"/>
    <mergeCell ref="D23:F23"/>
    <mergeCell ref="W24:X25"/>
    <mergeCell ref="K26:M26"/>
    <mergeCell ref="P26:V28"/>
    <mergeCell ref="B27:C28"/>
    <mergeCell ref="G27:H28"/>
    <mergeCell ref="I27:J28"/>
    <mergeCell ref="AH50:AH52"/>
    <mergeCell ref="W51:X52"/>
    <mergeCell ref="I51:J52"/>
    <mergeCell ref="N51:O52"/>
    <mergeCell ref="W50:X50"/>
    <mergeCell ref="Y50:AA50"/>
    <mergeCell ref="B50:H52"/>
    <mergeCell ref="I38:O40"/>
    <mergeCell ref="I49:O49"/>
    <mergeCell ref="I34:O34"/>
    <mergeCell ref="I35:J35"/>
    <mergeCell ref="K35:M35"/>
    <mergeCell ref="I36:J37"/>
    <mergeCell ref="I44:J44"/>
    <mergeCell ref="K44:M44"/>
    <mergeCell ref="I42:J43"/>
    <mergeCell ref="N42:O43"/>
    <mergeCell ref="I41:J41"/>
    <mergeCell ref="K41:M41"/>
    <mergeCell ref="U21:V22"/>
    <mergeCell ref="W21:X22"/>
    <mergeCell ref="B12:C13"/>
    <mergeCell ref="G12:H13"/>
    <mergeCell ref="I12:J13"/>
    <mergeCell ref="N12:O13"/>
    <mergeCell ref="A14:A15"/>
    <mergeCell ref="B14:C14"/>
    <mergeCell ref="D14:F14"/>
    <mergeCell ref="I14:J14"/>
    <mergeCell ref="K14:M14"/>
    <mergeCell ref="A11:A12"/>
    <mergeCell ref="D11:F11"/>
    <mergeCell ref="B11:C11"/>
    <mergeCell ref="B19:H19"/>
    <mergeCell ref="I19:O19"/>
    <mergeCell ref="P19:V19"/>
    <mergeCell ref="W19:AC19"/>
    <mergeCell ref="B15:C16"/>
    <mergeCell ref="G15:H16"/>
    <mergeCell ref="I15:J16"/>
    <mergeCell ref="N15:O16"/>
    <mergeCell ref="W11:X11"/>
    <mergeCell ref="Y11:AA11"/>
    <mergeCell ref="AD14:AD16"/>
    <mergeCell ref="AI23:AI25"/>
    <mergeCell ref="AH38:AH40"/>
    <mergeCell ref="AI38:AI40"/>
    <mergeCell ref="AG41:AG43"/>
    <mergeCell ref="AH41:AH43"/>
    <mergeCell ref="AD29:AD31"/>
    <mergeCell ref="AG29:AG31"/>
    <mergeCell ref="AH29:AH31"/>
    <mergeCell ref="AI29:AI31"/>
    <mergeCell ref="AI26:AI28"/>
    <mergeCell ref="AD23:AD25"/>
    <mergeCell ref="AI41:AI43"/>
    <mergeCell ref="AE14:AE16"/>
    <mergeCell ref="AB12:AC13"/>
    <mergeCell ref="P14:Q14"/>
    <mergeCell ref="R14:T14"/>
    <mergeCell ref="P15:Q16"/>
    <mergeCell ref="U15:V16"/>
    <mergeCell ref="W14:AC16"/>
    <mergeCell ref="AI74:AI76"/>
    <mergeCell ref="I75:J76"/>
    <mergeCell ref="N75:O76"/>
    <mergeCell ref="P75:Q76"/>
    <mergeCell ref="U75:V76"/>
    <mergeCell ref="AE35:AE37"/>
    <mergeCell ref="AF35:AF37"/>
    <mergeCell ref="AG35:AG37"/>
    <mergeCell ref="AH35:AH37"/>
    <mergeCell ref="AI35:AI37"/>
    <mergeCell ref="AD53:AD55"/>
    <mergeCell ref="AE53:AE55"/>
    <mergeCell ref="K50:M50"/>
    <mergeCell ref="R50:T50"/>
    <mergeCell ref="AD50:AD52"/>
    <mergeCell ref="AE50:AE52"/>
    <mergeCell ref="P50:Q50"/>
    <mergeCell ref="I50:J50"/>
    <mergeCell ref="A80:A81"/>
    <mergeCell ref="B80:C80"/>
    <mergeCell ref="D80:F80"/>
    <mergeCell ref="I80:J80"/>
    <mergeCell ref="AI91:AI93"/>
    <mergeCell ref="I92:J93"/>
    <mergeCell ref="N92:O93"/>
    <mergeCell ref="P92:Q93"/>
    <mergeCell ref="U92:V93"/>
    <mergeCell ref="W92:X93"/>
    <mergeCell ref="AB92:AC93"/>
    <mergeCell ref="AF80:AF82"/>
    <mergeCell ref="AG80:AG82"/>
    <mergeCell ref="AH80:AH82"/>
    <mergeCell ref="AI80:AI82"/>
    <mergeCell ref="I81:J82"/>
    <mergeCell ref="N81:O82"/>
    <mergeCell ref="AH91:AH93"/>
    <mergeCell ref="P80:V82"/>
    <mergeCell ref="AI77:AI79"/>
    <mergeCell ref="P78:Q79"/>
    <mergeCell ref="K80:M80"/>
    <mergeCell ref="B81:C82"/>
    <mergeCell ref="AG127:AG129"/>
    <mergeCell ref="AH127:AH129"/>
    <mergeCell ref="P146:Q147"/>
    <mergeCell ref="U146:V147"/>
    <mergeCell ref="AF130:AF132"/>
    <mergeCell ref="AG130:AG132"/>
    <mergeCell ref="AD80:AD82"/>
    <mergeCell ref="AE80:AE82"/>
    <mergeCell ref="W98:X99"/>
    <mergeCell ref="AB98:AC99"/>
    <mergeCell ref="AF97:AF99"/>
    <mergeCell ref="AB107:AC108"/>
    <mergeCell ref="AH100:AH102"/>
    <mergeCell ref="W105:AC105"/>
    <mergeCell ref="W106:X106"/>
    <mergeCell ref="AG100:AG102"/>
    <mergeCell ref="AD115:AD117"/>
    <mergeCell ref="AE115:AE117"/>
    <mergeCell ref="AE121:AE123"/>
    <mergeCell ref="AF115:AF117"/>
    <mergeCell ref="AG115:AG117"/>
    <mergeCell ref="AH115:AH117"/>
    <mergeCell ref="AE124:AE126"/>
    <mergeCell ref="AF145:AF147"/>
    <mergeCell ref="AG145:AG147"/>
    <mergeCell ref="AH145:AH147"/>
    <mergeCell ref="AI145:AI147"/>
    <mergeCell ref="W142:X142"/>
    <mergeCell ref="Y142:AA142"/>
    <mergeCell ref="W143:X144"/>
    <mergeCell ref="AI130:AI132"/>
    <mergeCell ref="AI142:AI144"/>
    <mergeCell ref="AB140:AC141"/>
    <mergeCell ref="AE130:AE132"/>
    <mergeCell ref="AH136:AH138"/>
    <mergeCell ref="AI136:AI138"/>
    <mergeCell ref="AE139:AE141"/>
    <mergeCell ref="AF139:AF141"/>
    <mergeCell ref="AG139:AG141"/>
    <mergeCell ref="AH139:AH141"/>
    <mergeCell ref="AI139:AI141"/>
    <mergeCell ref="AF121:AF123"/>
    <mergeCell ref="AG121:AG123"/>
    <mergeCell ref="AH121:AH123"/>
    <mergeCell ref="A161:AH161"/>
    <mergeCell ref="B90:H90"/>
    <mergeCell ref="I90:O90"/>
    <mergeCell ref="P90:V90"/>
    <mergeCell ref="W90:AC90"/>
    <mergeCell ref="A91:A92"/>
    <mergeCell ref="B91:H93"/>
    <mergeCell ref="I91:J91"/>
    <mergeCell ref="K91:M91"/>
    <mergeCell ref="P91:Q91"/>
    <mergeCell ref="R91:T91"/>
    <mergeCell ref="W91:X91"/>
    <mergeCell ref="Y91:AA91"/>
    <mergeCell ref="AD91:AD93"/>
    <mergeCell ref="AE91:AE93"/>
    <mergeCell ref="AF91:AF93"/>
    <mergeCell ref="AG91:AG93"/>
    <mergeCell ref="AH130:AH132"/>
    <mergeCell ref="AB143:AC144"/>
    <mergeCell ref="AD142:AD144"/>
    <mergeCell ref="AE142:AE144"/>
    <mergeCell ref="AF142:AF144"/>
    <mergeCell ref="AG142:AG144"/>
    <mergeCell ref="AH142:AH144"/>
    <mergeCell ref="B146:C147"/>
    <mergeCell ref="G146:H147"/>
    <mergeCell ref="I146:J147"/>
    <mergeCell ref="AE145:AE147"/>
    <mergeCell ref="A142:A143"/>
    <mergeCell ref="B142:C142"/>
    <mergeCell ref="D142:F142"/>
    <mergeCell ref="I142:J142"/>
    <mergeCell ref="K142:M142"/>
    <mergeCell ref="P142:V144"/>
    <mergeCell ref="B143:C144"/>
    <mergeCell ref="G143:H144"/>
    <mergeCell ref="I143:J144"/>
    <mergeCell ref="N143:O144"/>
    <mergeCell ref="A145:A146"/>
    <mergeCell ref="B145:C145"/>
    <mergeCell ref="D145:F145"/>
    <mergeCell ref="I145:J145"/>
    <mergeCell ref="K145:M145"/>
    <mergeCell ref="P145:Q145"/>
    <mergeCell ref="R145:T145"/>
    <mergeCell ref="AD145:AD147"/>
    <mergeCell ref="N146:O147"/>
    <mergeCell ref="A139:A140"/>
    <mergeCell ref="B139:C139"/>
    <mergeCell ref="D139:F139"/>
    <mergeCell ref="I139:O141"/>
    <mergeCell ref="P139:Q139"/>
    <mergeCell ref="R139:T139"/>
    <mergeCell ref="W139:X139"/>
    <mergeCell ref="Y139:AA139"/>
    <mergeCell ref="AD139:AD141"/>
    <mergeCell ref="B140:C141"/>
    <mergeCell ref="G140:H141"/>
    <mergeCell ref="P140:Q141"/>
    <mergeCell ref="U140:V141"/>
    <mergeCell ref="W140:X141"/>
    <mergeCell ref="X2:AH2"/>
    <mergeCell ref="X3:AH3"/>
    <mergeCell ref="B135:H135"/>
    <mergeCell ref="I135:O135"/>
    <mergeCell ref="P135:V135"/>
    <mergeCell ref="W135:AC135"/>
    <mergeCell ref="A136:A137"/>
    <mergeCell ref="B136:H138"/>
    <mergeCell ref="I136:J136"/>
    <mergeCell ref="K136:M136"/>
    <mergeCell ref="P136:Q136"/>
    <mergeCell ref="R136:T136"/>
    <mergeCell ref="W136:X136"/>
    <mergeCell ref="Y136:AA136"/>
    <mergeCell ref="I137:J138"/>
    <mergeCell ref="N137:O138"/>
    <mergeCell ref="P137:Q138"/>
    <mergeCell ref="U137:V138"/>
    <mergeCell ref="W137:X138"/>
    <mergeCell ref="AB137:AC138"/>
    <mergeCell ref="AD136:AD138"/>
    <mergeCell ref="AE136:AE138"/>
    <mergeCell ref="AF136:AF138"/>
    <mergeCell ref="AG136:AG138"/>
  </mergeCells>
  <phoneticPr fontId="1"/>
  <printOptions horizontalCentered="1"/>
  <pageMargins left="0.39370078740157483" right="0.19685039370078741" top="0.39370078740157483" bottom="0.19685039370078741" header="0.51181102362204722" footer="0.51181102362204722"/>
  <pageSetup paperSize="9" scale="55" fitToHeight="0" orientation="landscape" horizontalDpi="4294967294" verticalDpi="4294967294" r:id="rId1"/>
  <rowBreaks count="5" manualBreakCount="5">
    <brk id="32" max="37" man="1"/>
    <brk id="59" max="37" man="1"/>
    <brk id="85" max="37" man="1"/>
    <brk id="118" max="37" man="1"/>
    <brk id="148" max="37" man="1"/>
  </rowBreaks>
  <colBreaks count="1" manualBreakCount="1">
    <brk id="40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T163"/>
  <sheetViews>
    <sheetView view="pageBreakPreview" topLeftCell="A119" zoomScale="90" zoomScaleSheetLayoutView="90" workbookViewId="0">
      <selection activeCell="N121" sqref="N121"/>
    </sheetView>
  </sheetViews>
  <sheetFormatPr defaultColWidth="8.88671875" defaultRowHeight="13.2" x14ac:dyDescent="0.2"/>
  <cols>
    <col min="1" max="1" width="3.33203125" style="476" customWidth="1"/>
    <col min="2" max="2" width="5.88671875" style="477" customWidth="1"/>
    <col min="3" max="3" width="4.6640625" style="477" customWidth="1"/>
    <col min="4" max="4" width="10.6640625" style="466" customWidth="1"/>
    <col min="5" max="5" width="2.88671875" style="477" customWidth="1"/>
    <col min="6" max="6" width="2.6640625" style="466" customWidth="1"/>
    <col min="7" max="7" width="2.109375" style="477" customWidth="1"/>
    <col min="8" max="8" width="2.6640625" style="466" customWidth="1"/>
    <col min="9" max="9" width="2.88671875" style="477" customWidth="1"/>
    <col min="10" max="10" width="10.6640625" style="466" customWidth="1"/>
    <col min="11" max="11" width="4.6640625" style="477" customWidth="1"/>
    <col min="12" max="12" width="10.6640625" style="466" customWidth="1"/>
    <col min="13" max="13" width="2.88671875" style="477" customWidth="1"/>
    <col min="14" max="14" width="2.6640625" style="477" customWidth="1"/>
    <col min="15" max="15" width="2.109375" style="477" customWidth="1"/>
    <col min="16" max="16" width="2.6640625" style="477" customWidth="1"/>
    <col min="17" max="17" width="2.88671875" style="477" customWidth="1"/>
    <col min="18" max="18" width="10.6640625" style="466" customWidth="1"/>
    <col min="19" max="19" width="4.6640625" style="477" customWidth="1"/>
    <col min="20" max="20" width="10.6640625" style="466" customWidth="1"/>
    <col min="21" max="21" width="2.88671875" style="477" customWidth="1"/>
    <col min="22" max="22" width="2.6640625" style="477" customWidth="1"/>
    <col min="23" max="23" width="2.109375" style="477" customWidth="1"/>
    <col min="24" max="24" width="2.6640625" style="477" customWidth="1"/>
    <col min="25" max="25" width="2.88671875" style="477" customWidth="1"/>
    <col min="26" max="26" width="10.6640625" style="466" customWidth="1"/>
    <col min="27" max="27" width="4.6640625" style="477" customWidth="1"/>
    <col min="28" max="28" width="10.6640625" style="466" customWidth="1"/>
    <col min="29" max="29" width="2.88671875" style="477" customWidth="1"/>
    <col min="30" max="30" width="2.6640625" style="477" customWidth="1"/>
    <col min="31" max="31" width="2.109375" style="477" customWidth="1"/>
    <col min="32" max="32" width="2.6640625" style="477" customWidth="1"/>
    <col min="33" max="33" width="2.88671875" style="477" customWidth="1"/>
    <col min="34" max="34" width="10.6640625" style="466" customWidth="1"/>
    <col min="35" max="35" width="8.88671875" style="85" customWidth="1"/>
    <col min="36" max="36" width="13" style="525" customWidth="1"/>
    <col min="37" max="46" width="8.88671875" style="137" customWidth="1"/>
    <col min="47" max="16384" width="8.88671875" style="85"/>
  </cols>
  <sheetData>
    <row r="1" spans="1:46" ht="30" customHeight="1" x14ac:dyDescent="0.2">
      <c r="A1" s="861" t="s">
        <v>71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861"/>
      <c r="AA1" s="861"/>
      <c r="AB1" s="861"/>
      <c r="AC1" s="861"/>
      <c r="AD1" s="861"/>
      <c r="AE1" s="861"/>
      <c r="AF1" s="861"/>
      <c r="AG1" s="861"/>
      <c r="AH1" s="861"/>
    </row>
    <row r="2" spans="1:46" ht="12" customHeight="1" x14ac:dyDescent="0.2">
      <c r="A2" s="436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</row>
    <row r="3" spans="1:46" ht="12" customHeight="1" x14ac:dyDescent="0.2">
      <c r="A3" s="862" t="s">
        <v>251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438"/>
      <c r="M3" s="438"/>
      <c r="N3" s="438"/>
      <c r="O3" s="438"/>
      <c r="P3" s="438"/>
      <c r="Q3" s="438"/>
      <c r="R3" s="438"/>
      <c r="S3" s="864" t="s">
        <v>726</v>
      </c>
      <c r="T3" s="864"/>
      <c r="U3" s="864"/>
      <c r="V3" s="864"/>
      <c r="W3" s="864"/>
      <c r="X3" s="864"/>
      <c r="Y3" s="864"/>
      <c r="Z3" s="864"/>
      <c r="AA3" s="864"/>
      <c r="AB3" s="864"/>
      <c r="AC3" s="864"/>
      <c r="AD3" s="864"/>
      <c r="AE3" s="864"/>
      <c r="AF3" s="864"/>
      <c r="AG3" s="864"/>
      <c r="AH3" s="864"/>
    </row>
    <row r="4" spans="1:46" ht="12" customHeight="1" thickBot="1" x14ac:dyDescent="0.25">
      <c r="A4" s="863"/>
      <c r="B4" s="863"/>
      <c r="C4" s="863"/>
      <c r="D4" s="863"/>
      <c r="E4" s="863"/>
      <c r="F4" s="863"/>
      <c r="G4" s="863"/>
      <c r="H4" s="863"/>
      <c r="I4" s="863"/>
      <c r="J4" s="863"/>
      <c r="K4" s="863"/>
      <c r="L4" s="439"/>
      <c r="M4" s="439"/>
      <c r="N4" s="439"/>
      <c r="O4" s="439"/>
      <c r="P4" s="439"/>
      <c r="Q4" s="439"/>
      <c r="R4" s="439"/>
      <c r="S4" s="865"/>
      <c r="T4" s="865"/>
      <c r="U4" s="865"/>
      <c r="V4" s="865"/>
      <c r="W4" s="865"/>
      <c r="X4" s="865"/>
      <c r="Y4" s="865"/>
      <c r="Z4" s="865"/>
      <c r="AA4" s="865"/>
      <c r="AB4" s="865"/>
      <c r="AC4" s="865"/>
      <c r="AD4" s="865"/>
      <c r="AE4" s="865"/>
      <c r="AF4" s="865"/>
      <c r="AG4" s="865"/>
      <c r="AH4" s="865"/>
      <c r="AK4" s="957"/>
      <c r="AL4" s="958"/>
      <c r="AM4" s="958"/>
      <c r="AN4" s="958"/>
    </row>
    <row r="5" spans="1:46" ht="25.5" customHeight="1" x14ac:dyDescent="0.2">
      <c r="A5" s="478" t="s">
        <v>72</v>
      </c>
      <c r="B5" s="489" t="s">
        <v>73</v>
      </c>
      <c r="C5" s="488" t="s">
        <v>74</v>
      </c>
      <c r="D5" s="866" t="s">
        <v>260</v>
      </c>
      <c r="E5" s="867"/>
      <c r="F5" s="867"/>
      <c r="G5" s="867"/>
      <c r="H5" s="867"/>
      <c r="I5" s="867"/>
      <c r="J5" s="868"/>
      <c r="K5" s="488" t="s">
        <v>74</v>
      </c>
      <c r="L5" s="866" t="s">
        <v>261</v>
      </c>
      <c r="M5" s="867"/>
      <c r="N5" s="867"/>
      <c r="O5" s="867"/>
      <c r="P5" s="867"/>
      <c r="Q5" s="867"/>
      <c r="R5" s="868"/>
      <c r="S5" s="488" t="s">
        <v>74</v>
      </c>
      <c r="T5" s="866" t="s">
        <v>262</v>
      </c>
      <c r="U5" s="867"/>
      <c r="V5" s="867"/>
      <c r="W5" s="867"/>
      <c r="X5" s="867"/>
      <c r="Y5" s="867"/>
      <c r="Z5" s="868"/>
      <c r="AA5" s="488" t="s">
        <v>74</v>
      </c>
      <c r="AB5" s="866" t="s">
        <v>263</v>
      </c>
      <c r="AC5" s="867"/>
      <c r="AD5" s="867"/>
      <c r="AE5" s="867"/>
      <c r="AF5" s="867"/>
      <c r="AG5" s="867"/>
      <c r="AH5" s="868"/>
      <c r="AJ5" s="526"/>
      <c r="AK5" s="140" t="s">
        <v>106</v>
      </c>
      <c r="AL5" s="140" t="s">
        <v>107</v>
      </c>
      <c r="AM5" s="140" t="s">
        <v>108</v>
      </c>
      <c r="AN5" s="140" t="s">
        <v>109</v>
      </c>
      <c r="AO5" s="140" t="s">
        <v>113</v>
      </c>
      <c r="AP5" s="140" t="s">
        <v>114</v>
      </c>
      <c r="AQ5" s="140" t="s">
        <v>115</v>
      </c>
      <c r="AR5" s="140" t="s">
        <v>116</v>
      </c>
      <c r="AS5" s="140" t="s">
        <v>111</v>
      </c>
      <c r="AT5" s="140" t="s">
        <v>112</v>
      </c>
    </row>
    <row r="6" spans="1:46" ht="25.5" customHeight="1" x14ac:dyDescent="0.2">
      <c r="A6" s="871">
        <v>1</v>
      </c>
      <c r="B6" s="874">
        <v>0.39583333333333331</v>
      </c>
      <c r="C6" s="871" t="s">
        <v>571</v>
      </c>
      <c r="D6" s="490" t="s">
        <v>117</v>
      </c>
      <c r="E6" s="877" t="str">
        <f>IF(C6="","",VLOOKUP(C6,data!$B$3:$T$118,3,FALSE))</f>
        <v>男子予選</v>
      </c>
      <c r="F6" s="877"/>
      <c r="G6" s="877"/>
      <c r="H6" s="877"/>
      <c r="I6" s="877"/>
      <c r="J6" s="491" t="s">
        <v>414</v>
      </c>
      <c r="K6" s="878" t="s">
        <v>572</v>
      </c>
      <c r="L6" s="490" t="s">
        <v>740</v>
      </c>
      <c r="M6" s="877" t="s">
        <v>253</v>
      </c>
      <c r="N6" s="877"/>
      <c r="O6" s="877"/>
      <c r="P6" s="877"/>
      <c r="Q6" s="877"/>
      <c r="R6" s="491" t="s">
        <v>741</v>
      </c>
      <c r="S6" s="878" t="s">
        <v>574</v>
      </c>
      <c r="T6" s="490" t="s">
        <v>222</v>
      </c>
      <c r="U6" s="877" t="s">
        <v>253</v>
      </c>
      <c r="V6" s="877"/>
      <c r="W6" s="877"/>
      <c r="X6" s="877"/>
      <c r="Y6" s="877"/>
      <c r="Z6" s="491" t="s">
        <v>743</v>
      </c>
      <c r="AA6" s="878" t="s">
        <v>576</v>
      </c>
      <c r="AB6" s="490" t="s">
        <v>744</v>
      </c>
      <c r="AC6" s="877" t="s">
        <v>253</v>
      </c>
      <c r="AD6" s="877"/>
      <c r="AE6" s="877"/>
      <c r="AF6" s="877"/>
      <c r="AG6" s="877"/>
      <c r="AH6" s="491" t="s">
        <v>745</v>
      </c>
      <c r="AJ6" s="527" t="str">
        <f>C6</f>
        <v>Ａ①</v>
      </c>
      <c r="AK6" s="141">
        <f>IF(F7="","",F7)</f>
        <v>1</v>
      </c>
      <c r="AL6" s="141">
        <f>IF(H7="","",H7)</f>
        <v>2</v>
      </c>
      <c r="AM6" s="141">
        <f>IF(F8="","",F8)</f>
        <v>0</v>
      </c>
      <c r="AN6" s="141">
        <f>IF(H8="","",H8)</f>
        <v>1</v>
      </c>
      <c r="AO6" s="141"/>
      <c r="AP6" s="141"/>
      <c r="AQ6" s="141"/>
      <c r="AR6" s="141"/>
      <c r="AS6" s="141">
        <f>IF(E7="","",E7)</f>
        <v>1</v>
      </c>
      <c r="AT6" s="142">
        <f>IF(I7="","",I7)</f>
        <v>3</v>
      </c>
    </row>
    <row r="7" spans="1:46" ht="25.5" customHeight="1" x14ac:dyDescent="0.2">
      <c r="A7" s="872"/>
      <c r="B7" s="875"/>
      <c r="C7" s="872"/>
      <c r="D7" s="869" t="s">
        <v>254</v>
      </c>
      <c r="E7" s="870">
        <f>IF(F7="","",SUM(F7:F8))</f>
        <v>1</v>
      </c>
      <c r="F7" s="440">
        <v>1</v>
      </c>
      <c r="G7" s="440" t="s">
        <v>671</v>
      </c>
      <c r="H7" s="440">
        <v>2</v>
      </c>
      <c r="I7" s="881">
        <f>IF(H7="","",SUM(H7:H8))</f>
        <v>3</v>
      </c>
      <c r="J7" s="882" t="s">
        <v>739</v>
      </c>
      <c r="K7" s="879"/>
      <c r="L7" s="869" t="s">
        <v>742</v>
      </c>
      <c r="M7" s="870">
        <f>IF(N7="","",SUM(N7:N8))</f>
        <v>0</v>
      </c>
      <c r="N7" s="440">
        <v>0</v>
      </c>
      <c r="O7" s="440" t="s">
        <v>671</v>
      </c>
      <c r="P7" s="440">
        <v>4</v>
      </c>
      <c r="Q7" s="881">
        <f>IF(P7="","",SUM(P7:P8))</f>
        <v>5</v>
      </c>
      <c r="R7" s="882" t="s">
        <v>259</v>
      </c>
      <c r="S7" s="879"/>
      <c r="T7" s="869" t="s">
        <v>409</v>
      </c>
      <c r="U7" s="870">
        <f>IF(V7="","",SUM(V7:V8))</f>
        <v>4</v>
      </c>
      <c r="V7" s="440">
        <v>3</v>
      </c>
      <c r="W7" s="440" t="s">
        <v>671</v>
      </c>
      <c r="X7" s="440">
        <v>0</v>
      </c>
      <c r="Y7" s="881">
        <f>IF(X7="","",SUM(X7:X8))</f>
        <v>0</v>
      </c>
      <c r="Z7" s="882" t="s">
        <v>405</v>
      </c>
      <c r="AA7" s="879"/>
      <c r="AB7" s="869" t="s">
        <v>411</v>
      </c>
      <c r="AC7" s="870">
        <f>IF(AD7="","",SUM(AD7:AD8))</f>
        <v>3</v>
      </c>
      <c r="AD7" s="440">
        <v>2</v>
      </c>
      <c r="AE7" s="440" t="s">
        <v>671</v>
      </c>
      <c r="AF7" s="440">
        <v>0</v>
      </c>
      <c r="AG7" s="881">
        <f>IF(AF7="","",SUM(AF7:AF8))</f>
        <v>1</v>
      </c>
      <c r="AH7" s="882" t="s">
        <v>255</v>
      </c>
      <c r="AJ7" s="528" t="str">
        <f>K6</f>
        <v>Ｂ①</v>
      </c>
      <c r="AK7" s="138">
        <f>IF(N7="","",N7)</f>
        <v>0</v>
      </c>
      <c r="AL7" s="138">
        <f>IF(P7="","",P7)</f>
        <v>4</v>
      </c>
      <c r="AM7" s="138">
        <f>IF(N8="","",N8)</f>
        <v>0</v>
      </c>
      <c r="AN7" s="138">
        <f>IF(P8="","",P8)</f>
        <v>1</v>
      </c>
      <c r="AO7" s="138"/>
      <c r="AP7" s="138"/>
      <c r="AQ7" s="138"/>
      <c r="AR7" s="138"/>
      <c r="AS7" s="138">
        <f>IF(M7="","",M7)</f>
        <v>0</v>
      </c>
      <c r="AT7" s="143">
        <f>Q7</f>
        <v>5</v>
      </c>
    </row>
    <row r="8" spans="1:46" ht="25.5" customHeight="1" x14ac:dyDescent="0.2">
      <c r="A8" s="872"/>
      <c r="B8" s="875"/>
      <c r="C8" s="872"/>
      <c r="D8" s="869"/>
      <c r="E8" s="870"/>
      <c r="F8" s="440">
        <v>0</v>
      </c>
      <c r="G8" s="440" t="s">
        <v>1</v>
      </c>
      <c r="H8" s="440">
        <v>1</v>
      </c>
      <c r="I8" s="881"/>
      <c r="J8" s="882"/>
      <c r="K8" s="879"/>
      <c r="L8" s="869"/>
      <c r="M8" s="870"/>
      <c r="N8" s="440">
        <v>0</v>
      </c>
      <c r="O8" s="440" t="s">
        <v>1</v>
      </c>
      <c r="P8" s="440">
        <v>1</v>
      </c>
      <c r="Q8" s="881"/>
      <c r="R8" s="882"/>
      <c r="S8" s="879"/>
      <c r="T8" s="869"/>
      <c r="U8" s="870"/>
      <c r="V8" s="440">
        <v>1</v>
      </c>
      <c r="W8" s="440" t="s">
        <v>1</v>
      </c>
      <c r="X8" s="440">
        <v>0</v>
      </c>
      <c r="Y8" s="881"/>
      <c r="Z8" s="882"/>
      <c r="AA8" s="879"/>
      <c r="AB8" s="869"/>
      <c r="AC8" s="870"/>
      <c r="AD8" s="440">
        <v>1</v>
      </c>
      <c r="AE8" s="440" t="s">
        <v>1</v>
      </c>
      <c r="AF8" s="440">
        <v>1</v>
      </c>
      <c r="AG8" s="881"/>
      <c r="AH8" s="882"/>
      <c r="AJ8" s="528" t="str">
        <f>S6</f>
        <v>Ｃ①</v>
      </c>
      <c r="AK8" s="138">
        <f>IF(V7="","",V7)</f>
        <v>3</v>
      </c>
      <c r="AL8" s="138">
        <f>IF(X7="","",X7)</f>
        <v>0</v>
      </c>
      <c r="AM8" s="138">
        <f>IF(V8="","",V8)</f>
        <v>1</v>
      </c>
      <c r="AN8" s="138">
        <f>IF(X8="","",X8)</f>
        <v>0</v>
      </c>
      <c r="AO8" s="138"/>
      <c r="AP8" s="138"/>
      <c r="AQ8" s="138"/>
      <c r="AR8" s="138"/>
      <c r="AS8" s="138">
        <f>IF(U7="","",U7)</f>
        <v>4</v>
      </c>
      <c r="AT8" s="143">
        <f>IF(Y7="","",Y7)</f>
        <v>0</v>
      </c>
    </row>
    <row r="9" spans="1:46" ht="25.5" customHeight="1" x14ac:dyDescent="0.2">
      <c r="A9" s="873"/>
      <c r="B9" s="876"/>
      <c r="C9" s="873"/>
      <c r="D9" s="441" t="s">
        <v>395</v>
      </c>
      <c r="E9" s="442"/>
      <c r="F9" s="443"/>
      <c r="G9" s="443"/>
      <c r="H9" s="443"/>
      <c r="I9" s="443"/>
      <c r="J9" s="444" t="s">
        <v>416</v>
      </c>
      <c r="K9" s="880"/>
      <c r="L9" s="441" t="s">
        <v>412</v>
      </c>
      <c r="M9" s="442"/>
      <c r="N9" s="443"/>
      <c r="O9" s="443"/>
      <c r="P9" s="443"/>
      <c r="Q9" s="443"/>
      <c r="R9" s="444" t="s">
        <v>434</v>
      </c>
      <c r="S9" s="880"/>
      <c r="T9" s="441" t="s">
        <v>410</v>
      </c>
      <c r="U9" s="442"/>
      <c r="V9" s="443"/>
      <c r="W9" s="443"/>
      <c r="X9" s="443"/>
      <c r="Y9" s="443"/>
      <c r="Z9" s="444" t="s">
        <v>406</v>
      </c>
      <c r="AA9" s="880"/>
      <c r="AB9" s="441" t="s">
        <v>412</v>
      </c>
      <c r="AC9" s="442"/>
      <c r="AD9" s="443"/>
      <c r="AE9" s="443"/>
      <c r="AF9" s="443"/>
      <c r="AG9" s="443"/>
      <c r="AH9" s="444" t="s">
        <v>458</v>
      </c>
      <c r="AJ9" s="529" t="str">
        <f>AA6</f>
        <v>Ｄ①</v>
      </c>
      <c r="AK9" s="144">
        <f>IF(AD7="","",AD7)</f>
        <v>2</v>
      </c>
      <c r="AL9" s="144">
        <f>IF(AF7="","",AF7)</f>
        <v>0</v>
      </c>
      <c r="AM9" s="144">
        <f>IF(AD8="","",AD8)</f>
        <v>1</v>
      </c>
      <c r="AN9" s="144">
        <f>IF(AF8="","",AF8)</f>
        <v>1</v>
      </c>
      <c r="AO9" s="144"/>
      <c r="AP9" s="144"/>
      <c r="AQ9" s="144"/>
      <c r="AR9" s="144"/>
      <c r="AS9" s="144">
        <f>IF(AC7="","",AC7)</f>
        <v>3</v>
      </c>
      <c r="AT9" s="145">
        <f>IF(AG7="","",AG7)</f>
        <v>1</v>
      </c>
    </row>
    <row r="10" spans="1:46" ht="25.5" customHeight="1" x14ac:dyDescent="0.2">
      <c r="A10" s="871">
        <v>2</v>
      </c>
      <c r="B10" s="874">
        <v>0.4201388888888889</v>
      </c>
      <c r="C10" s="871" t="s">
        <v>569</v>
      </c>
      <c r="D10" s="490" t="s">
        <v>746</v>
      </c>
      <c r="E10" s="877" t="s">
        <v>253</v>
      </c>
      <c r="F10" s="877"/>
      <c r="G10" s="877"/>
      <c r="H10" s="877"/>
      <c r="I10" s="877"/>
      <c r="J10" s="491" t="s">
        <v>747</v>
      </c>
      <c r="K10" s="878" t="s">
        <v>573</v>
      </c>
      <c r="L10" s="490" t="s">
        <v>748</v>
      </c>
      <c r="M10" s="877" t="s">
        <v>253</v>
      </c>
      <c r="N10" s="877"/>
      <c r="O10" s="877"/>
      <c r="P10" s="877"/>
      <c r="Q10" s="877"/>
      <c r="R10" s="491" t="s">
        <v>749</v>
      </c>
      <c r="S10" s="878" t="s">
        <v>575</v>
      </c>
      <c r="T10" s="490" t="s">
        <v>750</v>
      </c>
      <c r="U10" s="877" t="s">
        <v>253</v>
      </c>
      <c r="V10" s="877"/>
      <c r="W10" s="877"/>
      <c r="X10" s="877"/>
      <c r="Y10" s="877"/>
      <c r="Z10" s="491" t="s">
        <v>751</v>
      </c>
      <c r="AA10" s="878" t="s">
        <v>547</v>
      </c>
      <c r="AB10" s="490" t="s">
        <v>752</v>
      </c>
      <c r="AC10" s="877" t="s">
        <v>253</v>
      </c>
      <c r="AD10" s="877"/>
      <c r="AE10" s="877"/>
      <c r="AF10" s="877"/>
      <c r="AG10" s="877"/>
      <c r="AH10" s="491" t="s">
        <v>460</v>
      </c>
      <c r="AJ10" s="527" t="str">
        <f>C10</f>
        <v>Ｅ①</v>
      </c>
      <c r="AK10" s="141">
        <f>IF(F11="","",F11)</f>
        <v>0</v>
      </c>
      <c r="AL10" s="141">
        <f>IF(H11="","",H11)</f>
        <v>1</v>
      </c>
      <c r="AM10" s="141">
        <f>IF(F12="","",F12)</f>
        <v>0</v>
      </c>
      <c r="AN10" s="141">
        <f>IF(H12="","",H12)</f>
        <v>2</v>
      </c>
      <c r="AO10" s="141"/>
      <c r="AP10" s="141"/>
      <c r="AQ10" s="141"/>
      <c r="AR10" s="141"/>
      <c r="AS10" s="141">
        <f>IF(E11="","",E11)</f>
        <v>0</v>
      </c>
      <c r="AT10" s="142">
        <f>IF(I11="","",I11)</f>
        <v>3</v>
      </c>
    </row>
    <row r="11" spans="1:46" ht="25.5" customHeight="1" x14ac:dyDescent="0.2">
      <c r="A11" s="872"/>
      <c r="B11" s="875"/>
      <c r="C11" s="872"/>
      <c r="D11" s="869" t="s">
        <v>396</v>
      </c>
      <c r="E11" s="870">
        <f>IF(F11="","",SUM(F11:F12))</f>
        <v>0</v>
      </c>
      <c r="F11" s="440">
        <v>0</v>
      </c>
      <c r="G11" s="440" t="s">
        <v>1</v>
      </c>
      <c r="H11" s="440">
        <v>1</v>
      </c>
      <c r="I11" s="881">
        <f>IF(H11="","",SUM(H11:H12))</f>
        <v>3</v>
      </c>
      <c r="J11" s="882" t="s">
        <v>403</v>
      </c>
      <c r="K11" s="879"/>
      <c r="L11" s="869" t="s">
        <v>431</v>
      </c>
      <c r="M11" s="870">
        <f>IF(N11="","",SUM(N11:N12))</f>
        <v>0</v>
      </c>
      <c r="N11" s="440">
        <v>0</v>
      </c>
      <c r="O11" s="440" t="s">
        <v>1</v>
      </c>
      <c r="P11" s="440">
        <v>3</v>
      </c>
      <c r="Q11" s="881">
        <f>IF(P11="","",SUM(P11:P12))</f>
        <v>7</v>
      </c>
      <c r="R11" s="882" t="s">
        <v>435</v>
      </c>
      <c r="S11" s="879"/>
      <c r="T11" s="869" t="s">
        <v>447</v>
      </c>
      <c r="U11" s="870">
        <f>IF(V11="","",SUM(V11:V12))</f>
        <v>3</v>
      </c>
      <c r="V11" s="440">
        <v>2</v>
      </c>
      <c r="W11" s="440" t="s">
        <v>1</v>
      </c>
      <c r="X11" s="440">
        <v>0</v>
      </c>
      <c r="Y11" s="881">
        <f>IF(X11="","",SUM(X11:X12))</f>
        <v>0</v>
      </c>
      <c r="Z11" s="882" t="s">
        <v>423</v>
      </c>
      <c r="AA11" s="879"/>
      <c r="AB11" s="869" t="s">
        <v>426</v>
      </c>
      <c r="AC11" s="870">
        <f>IF(AD11="","",SUM(AD11:AD12))</f>
        <v>2</v>
      </c>
      <c r="AD11" s="440">
        <v>1</v>
      </c>
      <c r="AE11" s="440" t="s">
        <v>1</v>
      </c>
      <c r="AF11" s="440">
        <v>2</v>
      </c>
      <c r="AG11" s="881">
        <f>IF(AF11="","",SUM(AF11:AF12))</f>
        <v>3</v>
      </c>
      <c r="AH11" s="882" t="s">
        <v>401</v>
      </c>
      <c r="AJ11" s="528" t="str">
        <f>K10</f>
        <v>Ｆ①</v>
      </c>
      <c r="AK11" s="138">
        <f>IF(N11="","",N11)</f>
        <v>0</v>
      </c>
      <c r="AL11" s="138">
        <f>IF(P11="","",P11)</f>
        <v>3</v>
      </c>
      <c r="AM11" s="138">
        <f>IF(N12="","",N12)</f>
        <v>0</v>
      </c>
      <c r="AN11" s="138">
        <f>IF(P12="","",P12)</f>
        <v>4</v>
      </c>
      <c r="AO11" s="138"/>
      <c r="AP11" s="138"/>
      <c r="AQ11" s="138"/>
      <c r="AR11" s="138"/>
      <c r="AS11" s="138">
        <f>IF(M11="","",M11)</f>
        <v>0</v>
      </c>
      <c r="AT11" s="143">
        <f>Q11</f>
        <v>7</v>
      </c>
    </row>
    <row r="12" spans="1:46" ht="25.5" customHeight="1" x14ac:dyDescent="0.2">
      <c r="A12" s="872"/>
      <c r="B12" s="875"/>
      <c r="C12" s="872"/>
      <c r="D12" s="869"/>
      <c r="E12" s="870"/>
      <c r="F12" s="440">
        <v>0</v>
      </c>
      <c r="G12" s="440" t="s">
        <v>1</v>
      </c>
      <c r="H12" s="440">
        <v>2</v>
      </c>
      <c r="I12" s="881"/>
      <c r="J12" s="882"/>
      <c r="K12" s="879"/>
      <c r="L12" s="869"/>
      <c r="M12" s="870"/>
      <c r="N12" s="440">
        <v>0</v>
      </c>
      <c r="O12" s="440" t="s">
        <v>1</v>
      </c>
      <c r="P12" s="440">
        <v>4</v>
      </c>
      <c r="Q12" s="881"/>
      <c r="R12" s="882"/>
      <c r="S12" s="879"/>
      <c r="T12" s="869"/>
      <c r="U12" s="870"/>
      <c r="V12" s="440">
        <v>1</v>
      </c>
      <c r="W12" s="440" t="s">
        <v>1</v>
      </c>
      <c r="X12" s="440">
        <v>0</v>
      </c>
      <c r="Y12" s="881"/>
      <c r="Z12" s="882"/>
      <c r="AA12" s="879"/>
      <c r="AB12" s="869"/>
      <c r="AC12" s="870"/>
      <c r="AD12" s="440">
        <v>1</v>
      </c>
      <c r="AE12" s="440" t="s">
        <v>1</v>
      </c>
      <c r="AF12" s="440">
        <v>1</v>
      </c>
      <c r="AG12" s="881"/>
      <c r="AH12" s="882"/>
      <c r="AJ12" s="528" t="str">
        <f>S10</f>
        <v>Ａ②</v>
      </c>
      <c r="AK12" s="138">
        <f>IF(V11="","",V11)</f>
        <v>2</v>
      </c>
      <c r="AL12" s="138">
        <f>IF(X11="","",X11)</f>
        <v>0</v>
      </c>
      <c r="AM12" s="138">
        <f>IF(V12="","",V12)</f>
        <v>1</v>
      </c>
      <c r="AN12" s="138">
        <f>IF(X12="","",X12)</f>
        <v>0</v>
      </c>
      <c r="AO12" s="138"/>
      <c r="AP12" s="138"/>
      <c r="AQ12" s="138"/>
      <c r="AR12" s="138"/>
      <c r="AS12" s="138">
        <f>IF(U11="","",U11)</f>
        <v>3</v>
      </c>
      <c r="AT12" s="143">
        <f>IF(Y11="","",Y11)</f>
        <v>0</v>
      </c>
    </row>
    <row r="13" spans="1:46" ht="25.5" customHeight="1" x14ac:dyDescent="0.2">
      <c r="A13" s="873"/>
      <c r="B13" s="876"/>
      <c r="C13" s="873"/>
      <c r="D13" s="441" t="s">
        <v>397</v>
      </c>
      <c r="E13" s="442"/>
      <c r="F13" s="443"/>
      <c r="G13" s="443"/>
      <c r="H13" s="443"/>
      <c r="I13" s="443"/>
      <c r="J13" s="444" t="s">
        <v>404</v>
      </c>
      <c r="K13" s="880"/>
      <c r="L13" s="441" t="s">
        <v>400</v>
      </c>
      <c r="M13" s="442"/>
      <c r="N13" s="443"/>
      <c r="O13" s="443"/>
      <c r="P13" s="443"/>
      <c r="Q13" s="443"/>
      <c r="R13" s="444" t="s">
        <v>436</v>
      </c>
      <c r="S13" s="880"/>
      <c r="T13" s="441" t="s">
        <v>412</v>
      </c>
      <c r="U13" s="442"/>
      <c r="V13" s="443"/>
      <c r="W13" s="443"/>
      <c r="X13" s="443"/>
      <c r="Y13" s="443"/>
      <c r="Z13" s="444" t="s">
        <v>404</v>
      </c>
      <c r="AA13" s="880"/>
      <c r="AB13" s="441" t="s">
        <v>427</v>
      </c>
      <c r="AC13" s="442"/>
      <c r="AD13" s="443"/>
      <c r="AE13" s="443"/>
      <c r="AF13" s="443"/>
      <c r="AG13" s="443"/>
      <c r="AH13" s="444" t="s">
        <v>395</v>
      </c>
      <c r="AJ13" s="529" t="str">
        <f>AA10</f>
        <v>Ｂ②</v>
      </c>
      <c r="AK13" s="144">
        <f>IF(AD11="","",AD11)</f>
        <v>1</v>
      </c>
      <c r="AL13" s="144">
        <f>IF(AF11="","",AF11)</f>
        <v>2</v>
      </c>
      <c r="AM13" s="144">
        <f>IF(AD12="","",AD12)</f>
        <v>1</v>
      </c>
      <c r="AN13" s="144">
        <f>IF(AF12="","",AF12)</f>
        <v>1</v>
      </c>
      <c r="AO13" s="144"/>
      <c r="AP13" s="144"/>
      <c r="AQ13" s="144"/>
      <c r="AR13" s="144"/>
      <c r="AS13" s="144">
        <f>IF(AC11="","",AC11)</f>
        <v>2</v>
      </c>
      <c r="AT13" s="145">
        <f>IF(AG11="","",AG11)</f>
        <v>3</v>
      </c>
    </row>
    <row r="14" spans="1:46" ht="25.5" customHeight="1" x14ac:dyDescent="0.2">
      <c r="A14" s="871">
        <v>3</v>
      </c>
      <c r="B14" s="874">
        <v>0.44444444444444448</v>
      </c>
      <c r="C14" s="871" t="s">
        <v>577</v>
      </c>
      <c r="D14" s="490" t="s">
        <v>815</v>
      </c>
      <c r="E14" s="877" t="s">
        <v>753</v>
      </c>
      <c r="F14" s="877"/>
      <c r="G14" s="877"/>
      <c r="H14" s="877"/>
      <c r="I14" s="877"/>
      <c r="J14" s="491" t="s">
        <v>816</v>
      </c>
      <c r="K14" s="883" t="s">
        <v>551</v>
      </c>
      <c r="L14" s="502" t="s">
        <v>238</v>
      </c>
      <c r="M14" s="886" t="s">
        <v>256</v>
      </c>
      <c r="N14" s="886"/>
      <c r="O14" s="886"/>
      <c r="P14" s="886"/>
      <c r="Q14" s="886"/>
      <c r="R14" s="503" t="s">
        <v>437</v>
      </c>
      <c r="S14" s="883" t="s">
        <v>555</v>
      </c>
      <c r="T14" s="502" t="s">
        <v>242</v>
      </c>
      <c r="U14" s="886" t="s">
        <v>256</v>
      </c>
      <c r="V14" s="886"/>
      <c r="W14" s="886"/>
      <c r="X14" s="886"/>
      <c r="Y14" s="886"/>
      <c r="Z14" s="503" t="s">
        <v>407</v>
      </c>
      <c r="AA14" s="883" t="s">
        <v>558</v>
      </c>
      <c r="AB14" s="502" t="s">
        <v>243</v>
      </c>
      <c r="AC14" s="886" t="s">
        <v>256</v>
      </c>
      <c r="AD14" s="886"/>
      <c r="AE14" s="886"/>
      <c r="AF14" s="886"/>
      <c r="AG14" s="886"/>
      <c r="AH14" s="503" t="s">
        <v>433</v>
      </c>
      <c r="AJ14" s="527" t="str">
        <f>C14</f>
        <v>Ｃ②</v>
      </c>
      <c r="AK14" s="141">
        <f>IF(F15="","",F15)</f>
        <v>1</v>
      </c>
      <c r="AL14" s="141">
        <f>IF(H15="","",H15)</f>
        <v>0</v>
      </c>
      <c r="AM14" s="141">
        <f>IF(F16="","",F16)</f>
        <v>2</v>
      </c>
      <c r="AN14" s="141">
        <f>IF(H16="","",H16)</f>
        <v>1</v>
      </c>
      <c r="AO14" s="141"/>
      <c r="AP14" s="141"/>
      <c r="AQ14" s="141"/>
      <c r="AR14" s="141"/>
      <c r="AS14" s="141">
        <f>IF(E15="","",E15)</f>
        <v>3</v>
      </c>
      <c r="AT14" s="142">
        <f>IF(I15="","",I15)</f>
        <v>1</v>
      </c>
    </row>
    <row r="15" spans="1:46" ht="25.5" customHeight="1" x14ac:dyDescent="0.2">
      <c r="A15" s="872"/>
      <c r="B15" s="875"/>
      <c r="C15" s="872"/>
      <c r="D15" s="869" t="s">
        <v>399</v>
      </c>
      <c r="E15" s="870">
        <f>IF(F15="","",SUM(F15:F16))</f>
        <v>3</v>
      </c>
      <c r="F15" s="440">
        <v>1</v>
      </c>
      <c r="G15" s="440" t="s">
        <v>1</v>
      </c>
      <c r="H15" s="440">
        <v>0</v>
      </c>
      <c r="I15" s="881">
        <f>IF(H15="","",SUM(H15:H16))</f>
        <v>1</v>
      </c>
      <c r="J15" s="882" t="s">
        <v>814</v>
      </c>
      <c r="K15" s="884"/>
      <c r="L15" s="887" t="s">
        <v>409</v>
      </c>
      <c r="M15" s="888">
        <f>IF(N15="","",SUM(N15:N16))</f>
        <v>0</v>
      </c>
      <c r="N15" s="479">
        <v>0</v>
      </c>
      <c r="O15" s="479" t="s">
        <v>1</v>
      </c>
      <c r="P15" s="479">
        <v>0</v>
      </c>
      <c r="Q15" s="889">
        <f>IF(P15="","",SUM(P15:P16))</f>
        <v>0</v>
      </c>
      <c r="R15" s="890" t="s">
        <v>438</v>
      </c>
      <c r="S15" s="884"/>
      <c r="T15" s="887" t="s">
        <v>413</v>
      </c>
      <c r="U15" s="888">
        <f>IF(V15="","",SUM(V15:V16))</f>
        <v>0</v>
      </c>
      <c r="V15" s="479">
        <v>0</v>
      </c>
      <c r="W15" s="479" t="s">
        <v>1</v>
      </c>
      <c r="X15" s="479">
        <v>1</v>
      </c>
      <c r="Y15" s="889">
        <f>IF(X15="","",SUM(X15:X16))</f>
        <v>3</v>
      </c>
      <c r="Z15" s="890" t="s">
        <v>408</v>
      </c>
      <c r="AA15" s="884"/>
      <c r="AB15" s="887" t="s">
        <v>447</v>
      </c>
      <c r="AC15" s="888">
        <f>IF(AD15="","",SUM(AD15:AD16))</f>
        <v>0</v>
      </c>
      <c r="AD15" s="479">
        <v>0</v>
      </c>
      <c r="AE15" s="479" t="s">
        <v>1</v>
      </c>
      <c r="AF15" s="479">
        <v>0</v>
      </c>
      <c r="AG15" s="889">
        <f>IF(AF15="","",SUM(AF15:AF16))</f>
        <v>0</v>
      </c>
      <c r="AH15" s="890" t="s">
        <v>405</v>
      </c>
      <c r="AJ15" s="528" t="str">
        <f>K14</f>
        <v>a①</v>
      </c>
      <c r="AK15" s="138">
        <f>IF(N15="","",N15)</f>
        <v>0</v>
      </c>
      <c r="AL15" s="138">
        <f>IF(P15="","",P15)</f>
        <v>0</v>
      </c>
      <c r="AM15" s="138">
        <f>IF(N16="","",N16)</f>
        <v>0</v>
      </c>
      <c r="AN15" s="138">
        <f>IF(P16="","",P16)</f>
        <v>0</v>
      </c>
      <c r="AO15" s="138"/>
      <c r="AP15" s="138"/>
      <c r="AQ15" s="138"/>
      <c r="AR15" s="138"/>
      <c r="AS15" s="138">
        <f>IF(M15="","",M15)</f>
        <v>0</v>
      </c>
      <c r="AT15" s="143">
        <f>Q15</f>
        <v>0</v>
      </c>
    </row>
    <row r="16" spans="1:46" ht="25.5" customHeight="1" x14ac:dyDescent="0.2">
      <c r="A16" s="872"/>
      <c r="B16" s="875"/>
      <c r="C16" s="872"/>
      <c r="D16" s="869"/>
      <c r="E16" s="870"/>
      <c r="F16" s="440">
        <v>2</v>
      </c>
      <c r="G16" s="440" t="s">
        <v>1</v>
      </c>
      <c r="H16" s="440">
        <v>1</v>
      </c>
      <c r="I16" s="881"/>
      <c r="J16" s="882"/>
      <c r="K16" s="884"/>
      <c r="L16" s="887"/>
      <c r="M16" s="888"/>
      <c r="N16" s="479">
        <v>0</v>
      </c>
      <c r="O16" s="479" t="s">
        <v>1</v>
      </c>
      <c r="P16" s="479">
        <v>0</v>
      </c>
      <c r="Q16" s="889"/>
      <c r="R16" s="890"/>
      <c r="S16" s="884"/>
      <c r="T16" s="887"/>
      <c r="U16" s="888"/>
      <c r="V16" s="479">
        <v>0</v>
      </c>
      <c r="W16" s="479" t="s">
        <v>1</v>
      </c>
      <c r="X16" s="479">
        <v>2</v>
      </c>
      <c r="Y16" s="889"/>
      <c r="Z16" s="890"/>
      <c r="AA16" s="884"/>
      <c r="AB16" s="887"/>
      <c r="AC16" s="888"/>
      <c r="AD16" s="479">
        <v>0</v>
      </c>
      <c r="AE16" s="479" t="s">
        <v>1</v>
      </c>
      <c r="AF16" s="479">
        <v>0</v>
      </c>
      <c r="AG16" s="889"/>
      <c r="AH16" s="890"/>
      <c r="AJ16" s="528" t="str">
        <f>S14</f>
        <v>b①</v>
      </c>
      <c r="AK16" s="138">
        <f>IF(V15="","",V15)</f>
        <v>0</v>
      </c>
      <c r="AL16" s="138">
        <f>IF(X15="","",X15)</f>
        <v>1</v>
      </c>
      <c r="AM16" s="138">
        <f>IF(V16="","",V16)</f>
        <v>0</v>
      </c>
      <c r="AN16" s="138">
        <f>IF(X16="","",X16)</f>
        <v>2</v>
      </c>
      <c r="AO16" s="138"/>
      <c r="AP16" s="138"/>
      <c r="AQ16" s="138"/>
      <c r="AR16" s="138"/>
      <c r="AS16" s="138">
        <f>IF(U15="","",U15)</f>
        <v>0</v>
      </c>
      <c r="AT16" s="143">
        <f>IF(Y15="","",Y15)</f>
        <v>3</v>
      </c>
    </row>
    <row r="17" spans="1:46" ht="25.5" customHeight="1" x14ac:dyDescent="0.2">
      <c r="A17" s="873"/>
      <c r="B17" s="876"/>
      <c r="C17" s="873"/>
      <c r="D17" s="441" t="s">
        <v>754</v>
      </c>
      <c r="E17" s="442"/>
      <c r="F17" s="443"/>
      <c r="G17" s="443"/>
      <c r="H17" s="443"/>
      <c r="I17" s="443"/>
      <c r="J17" s="444" t="s">
        <v>755</v>
      </c>
      <c r="K17" s="885"/>
      <c r="L17" s="480" t="s">
        <v>410</v>
      </c>
      <c r="M17" s="481"/>
      <c r="N17" s="482"/>
      <c r="O17" s="482"/>
      <c r="P17" s="482"/>
      <c r="Q17" s="482"/>
      <c r="R17" s="483" t="s">
        <v>412</v>
      </c>
      <c r="S17" s="885"/>
      <c r="T17" s="480" t="s">
        <v>412</v>
      </c>
      <c r="U17" s="481"/>
      <c r="V17" s="482"/>
      <c r="W17" s="482"/>
      <c r="X17" s="482"/>
      <c r="Y17" s="482"/>
      <c r="Z17" s="483" t="s">
        <v>400</v>
      </c>
      <c r="AA17" s="885"/>
      <c r="AB17" s="480" t="s">
        <v>412</v>
      </c>
      <c r="AC17" s="481"/>
      <c r="AD17" s="482"/>
      <c r="AE17" s="482"/>
      <c r="AF17" s="482"/>
      <c r="AG17" s="482"/>
      <c r="AH17" s="483" t="s">
        <v>406</v>
      </c>
      <c r="AJ17" s="529" t="str">
        <f>AA14</f>
        <v>c①</v>
      </c>
      <c r="AK17" s="144">
        <f>IF(AD15="","",AD15)</f>
        <v>0</v>
      </c>
      <c r="AL17" s="144">
        <f>IF(AF15="","",AF15)</f>
        <v>0</v>
      </c>
      <c r="AM17" s="144">
        <f>IF(AD16="","",AD16)</f>
        <v>0</v>
      </c>
      <c r="AN17" s="144">
        <f>IF(AF16="","",AF16)</f>
        <v>0</v>
      </c>
      <c r="AO17" s="144"/>
      <c r="AP17" s="144"/>
      <c r="AQ17" s="144"/>
      <c r="AR17" s="144"/>
      <c r="AS17" s="144">
        <f>IF(AC15="","",AC15)</f>
        <v>0</v>
      </c>
      <c r="AT17" s="145">
        <f>IF(AG15="","",AG15)</f>
        <v>0</v>
      </c>
    </row>
    <row r="18" spans="1:46" ht="25.5" customHeight="1" x14ac:dyDescent="0.2">
      <c r="A18" s="871">
        <v>4</v>
      </c>
      <c r="B18" s="874">
        <v>0.46875000000000006</v>
      </c>
      <c r="C18" s="883" t="s">
        <v>548</v>
      </c>
      <c r="D18" s="502" t="s">
        <v>247</v>
      </c>
      <c r="E18" s="886" t="s">
        <v>256</v>
      </c>
      <c r="F18" s="886"/>
      <c r="G18" s="886"/>
      <c r="H18" s="886"/>
      <c r="I18" s="886"/>
      <c r="J18" s="503" t="s">
        <v>419</v>
      </c>
      <c r="K18" s="883" t="s">
        <v>552</v>
      </c>
      <c r="L18" s="502" t="s">
        <v>241</v>
      </c>
      <c r="M18" s="886" t="s">
        <v>256</v>
      </c>
      <c r="N18" s="886"/>
      <c r="O18" s="886"/>
      <c r="P18" s="886"/>
      <c r="Q18" s="886"/>
      <c r="R18" s="503" t="s">
        <v>439</v>
      </c>
      <c r="S18" s="883" t="s">
        <v>556</v>
      </c>
      <c r="T18" s="502" t="s">
        <v>756</v>
      </c>
      <c r="U18" s="886" t="s">
        <v>256</v>
      </c>
      <c r="V18" s="886"/>
      <c r="W18" s="886"/>
      <c r="X18" s="886"/>
      <c r="Y18" s="886"/>
      <c r="Z18" s="503" t="s">
        <v>451</v>
      </c>
      <c r="AA18" s="883" t="s">
        <v>559</v>
      </c>
      <c r="AB18" s="502" t="s">
        <v>757</v>
      </c>
      <c r="AC18" s="886" t="s">
        <v>256</v>
      </c>
      <c r="AD18" s="886"/>
      <c r="AE18" s="886"/>
      <c r="AF18" s="886"/>
      <c r="AG18" s="886"/>
      <c r="AH18" s="503" t="s">
        <v>443</v>
      </c>
      <c r="AJ18" s="527" t="str">
        <f>C18</f>
        <v>d①</v>
      </c>
      <c r="AK18" s="141">
        <f>IF(F19="","",F19)</f>
        <v>0</v>
      </c>
      <c r="AL18" s="141">
        <f>IF(H19="","",H19)</f>
        <v>1</v>
      </c>
      <c r="AM18" s="141">
        <f>IF(F20="","",F20)</f>
        <v>1</v>
      </c>
      <c r="AN18" s="141">
        <f>IF(H20="","",H20)</f>
        <v>1</v>
      </c>
      <c r="AO18" s="141"/>
      <c r="AP18" s="141"/>
      <c r="AQ18" s="141"/>
      <c r="AR18" s="141"/>
      <c r="AS18" s="141">
        <f>IF(E19="","",E19)</f>
        <v>1</v>
      </c>
      <c r="AT18" s="142">
        <f>IF(I19="","",I19)</f>
        <v>2</v>
      </c>
    </row>
    <row r="19" spans="1:46" ht="25.5" customHeight="1" x14ac:dyDescent="0.2">
      <c r="A19" s="872"/>
      <c r="B19" s="875"/>
      <c r="C19" s="884"/>
      <c r="D19" s="887" t="s">
        <v>401</v>
      </c>
      <c r="E19" s="888">
        <f>IF(F19="","",SUM(F19:F20))</f>
        <v>1</v>
      </c>
      <c r="F19" s="479">
        <v>0</v>
      </c>
      <c r="G19" s="479" t="s">
        <v>841</v>
      </c>
      <c r="H19" s="479">
        <v>1</v>
      </c>
      <c r="I19" s="889">
        <f>IF(H19="","",SUM(H19:H20))</f>
        <v>2</v>
      </c>
      <c r="J19" s="890" t="s">
        <v>396</v>
      </c>
      <c r="K19" s="884"/>
      <c r="L19" s="887" t="s">
        <v>432</v>
      </c>
      <c r="M19" s="888">
        <f>IF(N19="","",SUM(N19:N20))</f>
        <v>0</v>
      </c>
      <c r="N19" s="479">
        <v>0</v>
      </c>
      <c r="O19" s="479" t="s">
        <v>1</v>
      </c>
      <c r="P19" s="479">
        <v>3</v>
      </c>
      <c r="Q19" s="889">
        <f>IF(P19="","",SUM(P19:P20))</f>
        <v>4</v>
      </c>
      <c r="R19" s="890" t="s">
        <v>399</v>
      </c>
      <c r="S19" s="884"/>
      <c r="T19" s="887" t="s">
        <v>435</v>
      </c>
      <c r="U19" s="888">
        <f>IF(V19="","",SUM(V19:V20))</f>
        <v>1</v>
      </c>
      <c r="V19" s="479">
        <v>0</v>
      </c>
      <c r="W19" s="479" t="s">
        <v>1</v>
      </c>
      <c r="X19" s="479">
        <v>0</v>
      </c>
      <c r="Y19" s="889">
        <f>IF(X19="","",SUM(X19:X20))</f>
        <v>0</v>
      </c>
      <c r="Z19" s="890" t="s">
        <v>426</v>
      </c>
      <c r="AA19" s="884"/>
      <c r="AB19" s="887" t="s">
        <v>758</v>
      </c>
      <c r="AC19" s="888">
        <f>IF(AD19="","",SUM(AD19:AD20))</f>
        <v>2</v>
      </c>
      <c r="AD19" s="479">
        <v>2</v>
      </c>
      <c r="AE19" s="479" t="s">
        <v>1</v>
      </c>
      <c r="AF19" s="479">
        <v>0</v>
      </c>
      <c r="AG19" s="889">
        <f>IF(AF19="","",SUM(AF19:AF20))</f>
        <v>0</v>
      </c>
      <c r="AH19" s="890" t="s">
        <v>415</v>
      </c>
      <c r="AJ19" s="528" t="str">
        <f>K18</f>
        <v>e①</v>
      </c>
      <c r="AK19" s="138">
        <f>IF(N19="","",N19)</f>
        <v>0</v>
      </c>
      <c r="AL19" s="138">
        <f>IF(P19="","",P19)</f>
        <v>3</v>
      </c>
      <c r="AM19" s="138">
        <f>IF(N20="","",N20)</f>
        <v>0</v>
      </c>
      <c r="AN19" s="138">
        <f>IF(P20="","",P20)</f>
        <v>1</v>
      </c>
      <c r="AO19" s="138"/>
      <c r="AP19" s="138"/>
      <c r="AQ19" s="138"/>
      <c r="AR19" s="138"/>
      <c r="AS19" s="138">
        <f>IF(M19="","",M19)</f>
        <v>0</v>
      </c>
      <c r="AT19" s="143">
        <f>Q19</f>
        <v>4</v>
      </c>
    </row>
    <row r="20" spans="1:46" ht="25.5" customHeight="1" x14ac:dyDescent="0.2">
      <c r="A20" s="872"/>
      <c r="B20" s="875"/>
      <c r="C20" s="884"/>
      <c r="D20" s="887"/>
      <c r="E20" s="888"/>
      <c r="F20" s="479">
        <v>1</v>
      </c>
      <c r="G20" s="479" t="s">
        <v>1</v>
      </c>
      <c r="H20" s="479">
        <v>1</v>
      </c>
      <c r="I20" s="889"/>
      <c r="J20" s="890"/>
      <c r="K20" s="884"/>
      <c r="L20" s="887"/>
      <c r="M20" s="888"/>
      <c r="N20" s="479">
        <v>0</v>
      </c>
      <c r="O20" s="479" t="s">
        <v>1</v>
      </c>
      <c r="P20" s="479">
        <v>1</v>
      </c>
      <c r="Q20" s="889"/>
      <c r="R20" s="890"/>
      <c r="S20" s="884"/>
      <c r="T20" s="887"/>
      <c r="U20" s="888"/>
      <c r="V20" s="479">
        <v>1</v>
      </c>
      <c r="W20" s="479" t="s">
        <v>1</v>
      </c>
      <c r="X20" s="479">
        <v>0</v>
      </c>
      <c r="Y20" s="889"/>
      <c r="Z20" s="890"/>
      <c r="AA20" s="884"/>
      <c r="AB20" s="887"/>
      <c r="AC20" s="888"/>
      <c r="AD20" s="479">
        <v>0</v>
      </c>
      <c r="AE20" s="479" t="s">
        <v>1</v>
      </c>
      <c r="AF20" s="479">
        <v>0</v>
      </c>
      <c r="AG20" s="889"/>
      <c r="AH20" s="890"/>
      <c r="AJ20" s="528" t="str">
        <f>S18</f>
        <v>a②</v>
      </c>
      <c r="AK20" s="138">
        <f>IF(V19="","",V19)</f>
        <v>0</v>
      </c>
      <c r="AL20" s="138">
        <f>IF(X19="","",X19)</f>
        <v>0</v>
      </c>
      <c r="AM20" s="138">
        <f>IF(V20="","",V20)</f>
        <v>1</v>
      </c>
      <c r="AN20" s="138">
        <f>IF(X20="","",X20)</f>
        <v>0</v>
      </c>
      <c r="AO20" s="138"/>
      <c r="AP20" s="138"/>
      <c r="AQ20" s="138"/>
      <c r="AR20" s="138"/>
      <c r="AS20" s="138">
        <f>IF(U19="","",U19)</f>
        <v>1</v>
      </c>
      <c r="AT20" s="143">
        <f>IF(Y19="","",Y19)</f>
        <v>0</v>
      </c>
    </row>
    <row r="21" spans="1:46" ht="25.5" customHeight="1" x14ac:dyDescent="0.2">
      <c r="A21" s="873"/>
      <c r="B21" s="876"/>
      <c r="C21" s="885"/>
      <c r="D21" s="480" t="s">
        <v>395</v>
      </c>
      <c r="E21" s="481"/>
      <c r="F21" s="482"/>
      <c r="G21" s="482"/>
      <c r="H21" s="482"/>
      <c r="I21" s="482"/>
      <c r="J21" s="483" t="s">
        <v>397</v>
      </c>
      <c r="K21" s="885"/>
      <c r="L21" s="480" t="s">
        <v>412</v>
      </c>
      <c r="M21" s="481"/>
      <c r="N21" s="482"/>
      <c r="O21" s="482"/>
      <c r="P21" s="482"/>
      <c r="Q21" s="482"/>
      <c r="R21" s="483" t="s">
        <v>400</v>
      </c>
      <c r="S21" s="885"/>
      <c r="T21" s="480" t="s">
        <v>759</v>
      </c>
      <c r="U21" s="481"/>
      <c r="V21" s="482"/>
      <c r="W21" s="482"/>
      <c r="X21" s="482"/>
      <c r="Y21" s="482"/>
      <c r="Z21" s="483" t="s">
        <v>760</v>
      </c>
      <c r="AA21" s="885"/>
      <c r="AB21" s="480" t="s">
        <v>761</v>
      </c>
      <c r="AC21" s="481"/>
      <c r="AD21" s="482"/>
      <c r="AE21" s="482"/>
      <c r="AF21" s="482"/>
      <c r="AG21" s="482"/>
      <c r="AH21" s="483" t="s">
        <v>416</v>
      </c>
      <c r="AJ21" s="529" t="str">
        <f>AA18</f>
        <v>b②</v>
      </c>
      <c r="AK21" s="144">
        <f>IF(AD19="","",AD19)</f>
        <v>2</v>
      </c>
      <c r="AL21" s="144">
        <f>IF(AF19="","",AF19)</f>
        <v>0</v>
      </c>
      <c r="AM21" s="144">
        <f>IF(AD20="","",AD20)</f>
        <v>0</v>
      </c>
      <c r="AN21" s="144">
        <f>IF(AF20="","",AF20)</f>
        <v>0</v>
      </c>
      <c r="AO21" s="144"/>
      <c r="AP21" s="144"/>
      <c r="AQ21" s="144"/>
      <c r="AR21" s="144"/>
      <c r="AS21" s="144">
        <f>IF(AC19="","",AC19)</f>
        <v>2</v>
      </c>
      <c r="AT21" s="145">
        <f>IF(AG19="","",AG19)</f>
        <v>0</v>
      </c>
    </row>
    <row r="22" spans="1:46" ht="25.5" customHeight="1" x14ac:dyDescent="0.2">
      <c r="A22" s="871">
        <v>5</v>
      </c>
      <c r="B22" s="874">
        <v>0.49305555555555564</v>
      </c>
      <c r="C22" s="883" t="s">
        <v>549</v>
      </c>
      <c r="D22" s="502" t="s">
        <v>762</v>
      </c>
      <c r="E22" s="886" t="s">
        <v>256</v>
      </c>
      <c r="F22" s="886"/>
      <c r="G22" s="886"/>
      <c r="H22" s="886"/>
      <c r="I22" s="886"/>
      <c r="J22" s="503" t="s">
        <v>420</v>
      </c>
      <c r="K22" s="883" t="s">
        <v>763</v>
      </c>
      <c r="L22" s="502" t="s">
        <v>764</v>
      </c>
      <c r="M22" s="886" t="s">
        <v>256</v>
      </c>
      <c r="N22" s="886"/>
      <c r="O22" s="886"/>
      <c r="P22" s="886"/>
      <c r="Q22" s="886"/>
      <c r="R22" s="503" t="s">
        <v>440</v>
      </c>
      <c r="S22" s="878" t="s">
        <v>589</v>
      </c>
      <c r="T22" s="490" t="s">
        <v>223</v>
      </c>
      <c r="U22" s="877" t="s">
        <v>253</v>
      </c>
      <c r="V22" s="877"/>
      <c r="W22" s="877"/>
      <c r="X22" s="877"/>
      <c r="Y22" s="877"/>
      <c r="Z22" s="491" t="s">
        <v>452</v>
      </c>
      <c r="AA22" s="878" t="s">
        <v>592</v>
      </c>
      <c r="AB22" s="490" t="s">
        <v>225</v>
      </c>
      <c r="AC22" s="877" t="s">
        <v>253</v>
      </c>
      <c r="AD22" s="877"/>
      <c r="AE22" s="877"/>
      <c r="AF22" s="877"/>
      <c r="AG22" s="877"/>
      <c r="AH22" s="491" t="s">
        <v>430</v>
      </c>
      <c r="AJ22" s="527" t="str">
        <f>C22</f>
        <v>c②</v>
      </c>
      <c r="AK22" s="141">
        <f>IF(F23="","",F23)</f>
        <v>2</v>
      </c>
      <c r="AL22" s="141">
        <f>IF(H23="","",H23)</f>
        <v>0</v>
      </c>
      <c r="AM22" s="141">
        <f>IF(F24="","",F24)</f>
        <v>1</v>
      </c>
      <c r="AN22" s="141">
        <f>IF(H24="","",H24)</f>
        <v>0</v>
      </c>
      <c r="AO22" s="141"/>
      <c r="AP22" s="141"/>
      <c r="AQ22" s="141"/>
      <c r="AR22" s="141"/>
      <c r="AS22" s="141">
        <f>IF(E23="","",E23)</f>
        <v>3</v>
      </c>
      <c r="AT22" s="142">
        <f>IF(I23="","",I23)</f>
        <v>0</v>
      </c>
    </row>
    <row r="23" spans="1:46" ht="25.5" customHeight="1" x14ac:dyDescent="0.2">
      <c r="A23" s="872"/>
      <c r="B23" s="875"/>
      <c r="C23" s="884"/>
      <c r="D23" s="887" t="s">
        <v>403</v>
      </c>
      <c r="E23" s="888">
        <f>IF(F23="","",SUM(F23:F24))</f>
        <v>3</v>
      </c>
      <c r="F23" s="479">
        <v>2</v>
      </c>
      <c r="G23" s="479" t="s">
        <v>1</v>
      </c>
      <c r="H23" s="479">
        <v>0</v>
      </c>
      <c r="I23" s="889">
        <f>IF(H23="","",SUM(H23:H24))</f>
        <v>0</v>
      </c>
      <c r="J23" s="890" t="s">
        <v>255</v>
      </c>
      <c r="K23" s="884"/>
      <c r="L23" s="887" t="s">
        <v>423</v>
      </c>
      <c r="M23" s="888">
        <f>IF(N23="","",SUM(N23:N24))</f>
        <v>1</v>
      </c>
      <c r="N23" s="479">
        <v>0</v>
      </c>
      <c r="O23" s="479" t="s">
        <v>1</v>
      </c>
      <c r="P23" s="479">
        <v>1</v>
      </c>
      <c r="Q23" s="889">
        <f>IF(P23="","",SUM(P23:P24))</f>
        <v>4</v>
      </c>
      <c r="R23" s="890" t="s">
        <v>441</v>
      </c>
      <c r="S23" s="879"/>
      <c r="T23" s="869" t="s">
        <v>415</v>
      </c>
      <c r="U23" s="870">
        <f>IF(V23="","",SUM(V23:V24))</f>
        <v>0</v>
      </c>
      <c r="V23" s="440">
        <v>0</v>
      </c>
      <c r="W23" s="440" t="s">
        <v>1</v>
      </c>
      <c r="X23" s="440">
        <v>0</v>
      </c>
      <c r="Y23" s="881">
        <f>IF(X23="","",SUM(X23:X24))</f>
        <v>1</v>
      </c>
      <c r="Z23" s="882" t="s">
        <v>447</v>
      </c>
      <c r="AA23" s="879"/>
      <c r="AB23" s="869" t="s">
        <v>765</v>
      </c>
      <c r="AC23" s="870">
        <f>IF(AD23="","",SUM(AD23:AD24))</f>
        <v>3</v>
      </c>
      <c r="AD23" s="440">
        <v>0</v>
      </c>
      <c r="AE23" s="440" t="s">
        <v>1</v>
      </c>
      <c r="AF23" s="440">
        <v>0</v>
      </c>
      <c r="AG23" s="881">
        <f>IF(AF23="","",SUM(AF23:AF24))</f>
        <v>1</v>
      </c>
      <c r="AH23" s="882" t="s">
        <v>426</v>
      </c>
      <c r="AJ23" s="528" t="str">
        <f>K22</f>
        <v>d②</v>
      </c>
      <c r="AK23" s="138">
        <f>IF(N23="","",N23)</f>
        <v>0</v>
      </c>
      <c r="AL23" s="138">
        <f>IF(P23="","",P23)</f>
        <v>1</v>
      </c>
      <c r="AM23" s="138">
        <f>IF(N24="","",N24)</f>
        <v>1</v>
      </c>
      <c r="AN23" s="138">
        <f>IF(P24="","",P24)</f>
        <v>3</v>
      </c>
      <c r="AO23" s="138"/>
      <c r="AP23" s="138"/>
      <c r="AQ23" s="138"/>
      <c r="AR23" s="138"/>
      <c r="AS23" s="138">
        <f>IF(M23="","",M23)</f>
        <v>1</v>
      </c>
      <c r="AT23" s="143">
        <f>Q23</f>
        <v>4</v>
      </c>
    </row>
    <row r="24" spans="1:46" ht="25.5" customHeight="1" x14ac:dyDescent="0.2">
      <c r="A24" s="872"/>
      <c r="B24" s="875"/>
      <c r="C24" s="884"/>
      <c r="D24" s="887"/>
      <c r="E24" s="888"/>
      <c r="F24" s="479">
        <v>1</v>
      </c>
      <c r="G24" s="479" t="s">
        <v>1</v>
      </c>
      <c r="H24" s="479">
        <v>0</v>
      </c>
      <c r="I24" s="889"/>
      <c r="J24" s="890"/>
      <c r="K24" s="884"/>
      <c r="L24" s="887"/>
      <c r="M24" s="888"/>
      <c r="N24" s="479">
        <v>1</v>
      </c>
      <c r="O24" s="479" t="s">
        <v>1</v>
      </c>
      <c r="P24" s="479">
        <v>3</v>
      </c>
      <c r="Q24" s="889"/>
      <c r="R24" s="890"/>
      <c r="S24" s="879"/>
      <c r="T24" s="869"/>
      <c r="U24" s="870"/>
      <c r="V24" s="440">
        <v>0</v>
      </c>
      <c r="W24" s="440" t="s">
        <v>1</v>
      </c>
      <c r="X24" s="440">
        <v>1</v>
      </c>
      <c r="Y24" s="881"/>
      <c r="Z24" s="882"/>
      <c r="AA24" s="879"/>
      <c r="AB24" s="869"/>
      <c r="AC24" s="870"/>
      <c r="AD24" s="440">
        <v>3</v>
      </c>
      <c r="AE24" s="440" t="s">
        <v>1</v>
      </c>
      <c r="AF24" s="440">
        <v>1</v>
      </c>
      <c r="AG24" s="881"/>
      <c r="AH24" s="882"/>
      <c r="AJ24" s="528" t="str">
        <f>S22</f>
        <v>Ａ③</v>
      </c>
      <c r="AK24" s="138">
        <f>IF(V23="","",V23)</f>
        <v>0</v>
      </c>
      <c r="AL24" s="138">
        <f>IF(X23="","",X23)</f>
        <v>0</v>
      </c>
      <c r="AM24" s="138">
        <f>IF(V24="","",V24)</f>
        <v>0</v>
      </c>
      <c r="AN24" s="138">
        <f>IF(X24="","",X24)</f>
        <v>1</v>
      </c>
      <c r="AO24" s="138"/>
      <c r="AP24" s="138"/>
      <c r="AQ24" s="138"/>
      <c r="AR24" s="138"/>
      <c r="AS24" s="138">
        <f>IF(U23="","",U23)</f>
        <v>0</v>
      </c>
      <c r="AT24" s="143">
        <f>IF(Y23="","",Y23)</f>
        <v>1</v>
      </c>
    </row>
    <row r="25" spans="1:46" ht="25.5" customHeight="1" x14ac:dyDescent="0.2">
      <c r="A25" s="873"/>
      <c r="B25" s="876"/>
      <c r="C25" s="885"/>
      <c r="D25" s="480" t="s">
        <v>404</v>
      </c>
      <c r="E25" s="481"/>
      <c r="F25" s="482"/>
      <c r="G25" s="482"/>
      <c r="H25" s="482"/>
      <c r="I25" s="482"/>
      <c r="J25" s="483" t="s">
        <v>421</v>
      </c>
      <c r="K25" s="885"/>
      <c r="L25" s="480" t="s">
        <v>404</v>
      </c>
      <c r="M25" s="481"/>
      <c r="N25" s="482"/>
      <c r="O25" s="482"/>
      <c r="P25" s="482"/>
      <c r="Q25" s="482"/>
      <c r="R25" s="483" t="s">
        <v>400</v>
      </c>
      <c r="S25" s="880"/>
      <c r="T25" s="441" t="s">
        <v>449</v>
      </c>
      <c r="U25" s="442"/>
      <c r="V25" s="443"/>
      <c r="W25" s="443"/>
      <c r="X25" s="443"/>
      <c r="Y25" s="443"/>
      <c r="Z25" s="444" t="s">
        <v>412</v>
      </c>
      <c r="AA25" s="880"/>
      <c r="AB25" s="441" t="s">
        <v>457</v>
      </c>
      <c r="AC25" s="442"/>
      <c r="AD25" s="443"/>
      <c r="AE25" s="443"/>
      <c r="AF25" s="443"/>
      <c r="AG25" s="443"/>
      <c r="AH25" s="444" t="s">
        <v>427</v>
      </c>
      <c r="AJ25" s="529" t="str">
        <f>AA22</f>
        <v>Ｂ③</v>
      </c>
      <c r="AK25" s="144">
        <f>IF(AD23="","",AD23)</f>
        <v>0</v>
      </c>
      <c r="AL25" s="144">
        <f>IF(AF23="","",AF23)</f>
        <v>0</v>
      </c>
      <c r="AM25" s="144">
        <f>IF(AD24="","",AD24)</f>
        <v>3</v>
      </c>
      <c r="AN25" s="144">
        <f>IF(AF24="","",AF24)</f>
        <v>1</v>
      </c>
      <c r="AO25" s="144"/>
      <c r="AP25" s="144"/>
      <c r="AQ25" s="144"/>
      <c r="AR25" s="144"/>
      <c r="AS25" s="144">
        <f>IF(AC23="","",AC23)</f>
        <v>3</v>
      </c>
      <c r="AT25" s="145">
        <f>IF(AG23="","",AG23)</f>
        <v>1</v>
      </c>
    </row>
    <row r="26" spans="1:46" ht="25.5" customHeight="1" x14ac:dyDescent="0.2">
      <c r="A26" s="871">
        <v>6</v>
      </c>
      <c r="B26" s="874">
        <v>0.51736111111111116</v>
      </c>
      <c r="C26" s="871" t="s">
        <v>578</v>
      </c>
      <c r="D26" s="490" t="s">
        <v>218</v>
      </c>
      <c r="E26" s="877" t="s">
        <v>253</v>
      </c>
      <c r="F26" s="877"/>
      <c r="G26" s="877"/>
      <c r="H26" s="877"/>
      <c r="I26" s="877"/>
      <c r="J26" s="491" t="s">
        <v>398</v>
      </c>
      <c r="K26" s="878" t="s">
        <v>587</v>
      </c>
      <c r="L26" s="490" t="s">
        <v>219</v>
      </c>
      <c r="M26" s="877" t="s">
        <v>253</v>
      </c>
      <c r="N26" s="877"/>
      <c r="O26" s="877"/>
      <c r="P26" s="877"/>
      <c r="Q26" s="877"/>
      <c r="R26" s="491" t="s">
        <v>428</v>
      </c>
      <c r="S26" s="878" t="s">
        <v>590</v>
      </c>
      <c r="T26" s="490" t="s">
        <v>224</v>
      </c>
      <c r="U26" s="877" t="s">
        <v>253</v>
      </c>
      <c r="V26" s="877"/>
      <c r="W26" s="877"/>
      <c r="X26" s="877"/>
      <c r="Y26" s="877"/>
      <c r="Z26" s="491" t="s">
        <v>450</v>
      </c>
      <c r="AA26" s="878" t="s">
        <v>593</v>
      </c>
      <c r="AB26" s="490" t="s">
        <v>220</v>
      </c>
      <c r="AC26" s="877" t="s">
        <v>253</v>
      </c>
      <c r="AD26" s="877"/>
      <c r="AE26" s="877"/>
      <c r="AF26" s="877"/>
      <c r="AG26" s="877"/>
      <c r="AH26" s="491" t="s">
        <v>454</v>
      </c>
      <c r="AJ26" s="527" t="str">
        <f>C26</f>
        <v>Ｃ③</v>
      </c>
      <c r="AK26" s="141">
        <f>IF(F27="","",F27)</f>
        <v>0</v>
      </c>
      <c r="AL26" s="141">
        <f>IF(H27="","",H27)</f>
        <v>0</v>
      </c>
      <c r="AM26" s="141">
        <f>IF(F28="","",F28)</f>
        <v>0</v>
      </c>
      <c r="AN26" s="141">
        <f>IF(H28="","",H28)</f>
        <v>1</v>
      </c>
      <c r="AO26" s="141"/>
      <c r="AP26" s="141"/>
      <c r="AQ26" s="141"/>
      <c r="AR26" s="141"/>
      <c r="AS26" s="141">
        <f>IF(E27="","",E27)</f>
        <v>0</v>
      </c>
      <c r="AT26" s="142">
        <f>IF(I27="","",I27)</f>
        <v>1</v>
      </c>
    </row>
    <row r="27" spans="1:46" ht="25.5" customHeight="1" x14ac:dyDescent="0.2">
      <c r="A27" s="872"/>
      <c r="B27" s="875"/>
      <c r="C27" s="872"/>
      <c r="D27" s="869" t="s">
        <v>405</v>
      </c>
      <c r="E27" s="870">
        <f>IF(F27="","",SUM(F27:F28))</f>
        <v>0</v>
      </c>
      <c r="F27" s="440">
        <v>0</v>
      </c>
      <c r="G27" s="440" t="s">
        <v>1</v>
      </c>
      <c r="H27" s="440">
        <v>0</v>
      </c>
      <c r="I27" s="881">
        <f>IF(H27="","",SUM(H27:H28))</f>
        <v>1</v>
      </c>
      <c r="J27" s="882" t="s">
        <v>399</v>
      </c>
      <c r="K27" s="879"/>
      <c r="L27" s="869" t="s">
        <v>255</v>
      </c>
      <c r="M27" s="870">
        <f>IF(N27="","",SUM(N27:N28))</f>
        <v>0</v>
      </c>
      <c r="N27" s="440">
        <v>0</v>
      </c>
      <c r="O27" s="440" t="s">
        <v>1</v>
      </c>
      <c r="P27" s="440">
        <v>3</v>
      </c>
      <c r="Q27" s="881">
        <f>IF(P27="","",SUM(P27:P28))</f>
        <v>5</v>
      </c>
      <c r="R27" s="882" t="s">
        <v>429</v>
      </c>
      <c r="S27" s="879"/>
      <c r="T27" s="869" t="s">
        <v>403</v>
      </c>
      <c r="U27" s="870">
        <f>IF(V27="","",SUM(V27:V28))</f>
        <v>4</v>
      </c>
      <c r="V27" s="440">
        <v>2</v>
      </c>
      <c r="W27" s="440" t="s">
        <v>1</v>
      </c>
      <c r="X27" s="440">
        <v>0</v>
      </c>
      <c r="Y27" s="881">
        <f>IF(X27="","",SUM(X27:X28))</f>
        <v>0</v>
      </c>
      <c r="Z27" s="882" t="s">
        <v>453</v>
      </c>
      <c r="AA27" s="879"/>
      <c r="AB27" s="869" t="s">
        <v>435</v>
      </c>
      <c r="AC27" s="870">
        <f>IF(AD27="","",SUM(AD27:AD28))</f>
        <v>8</v>
      </c>
      <c r="AD27" s="440">
        <v>3</v>
      </c>
      <c r="AE27" s="440" t="s">
        <v>1</v>
      </c>
      <c r="AF27" s="440">
        <v>0</v>
      </c>
      <c r="AG27" s="881">
        <f>IF(AF27="","",SUM(AF27:AF28))</f>
        <v>0</v>
      </c>
      <c r="AH27" s="882" t="s">
        <v>455</v>
      </c>
      <c r="AJ27" s="528" t="str">
        <f>K26</f>
        <v>Ｄ②</v>
      </c>
      <c r="AK27" s="138">
        <f>IF(N27="","",N27)</f>
        <v>0</v>
      </c>
      <c r="AL27" s="138">
        <f>IF(P27="","",P27)</f>
        <v>3</v>
      </c>
      <c r="AM27" s="138">
        <f>IF(N28="","",N28)</f>
        <v>0</v>
      </c>
      <c r="AN27" s="138">
        <f>IF(P28="","",P28)</f>
        <v>2</v>
      </c>
      <c r="AO27" s="138"/>
      <c r="AP27" s="138"/>
      <c r="AQ27" s="138"/>
      <c r="AR27" s="138"/>
      <c r="AS27" s="138">
        <f>IF(M27="","",M27)</f>
        <v>0</v>
      </c>
      <c r="AT27" s="143">
        <f>Q27</f>
        <v>5</v>
      </c>
    </row>
    <row r="28" spans="1:46" ht="25.5" customHeight="1" x14ac:dyDescent="0.2">
      <c r="A28" s="872"/>
      <c r="B28" s="875"/>
      <c r="C28" s="872"/>
      <c r="D28" s="869"/>
      <c r="E28" s="870"/>
      <c r="F28" s="440">
        <v>0</v>
      </c>
      <c r="G28" s="440" t="s">
        <v>1</v>
      </c>
      <c r="H28" s="440">
        <v>1</v>
      </c>
      <c r="I28" s="881"/>
      <c r="J28" s="882"/>
      <c r="K28" s="879"/>
      <c r="L28" s="869"/>
      <c r="M28" s="870"/>
      <c r="N28" s="440">
        <v>0</v>
      </c>
      <c r="O28" s="440" t="s">
        <v>1</v>
      </c>
      <c r="P28" s="440">
        <v>2</v>
      </c>
      <c r="Q28" s="881"/>
      <c r="R28" s="882"/>
      <c r="S28" s="879"/>
      <c r="T28" s="869"/>
      <c r="U28" s="870"/>
      <c r="V28" s="440">
        <v>2</v>
      </c>
      <c r="W28" s="440" t="s">
        <v>1</v>
      </c>
      <c r="X28" s="440">
        <v>0</v>
      </c>
      <c r="Y28" s="881"/>
      <c r="Z28" s="882"/>
      <c r="AA28" s="879"/>
      <c r="AB28" s="869"/>
      <c r="AC28" s="870"/>
      <c r="AD28" s="440">
        <v>5</v>
      </c>
      <c r="AE28" s="440" t="s">
        <v>1</v>
      </c>
      <c r="AF28" s="440">
        <v>0</v>
      </c>
      <c r="AG28" s="881"/>
      <c r="AH28" s="882"/>
      <c r="AJ28" s="528" t="str">
        <f>S26</f>
        <v>Ｅ②</v>
      </c>
      <c r="AK28" s="138">
        <f>IF(V27="","",V27)</f>
        <v>2</v>
      </c>
      <c r="AL28" s="138">
        <f>IF(X27="","",X27)</f>
        <v>0</v>
      </c>
      <c r="AM28" s="138">
        <f>IF(V28="","",V28)</f>
        <v>2</v>
      </c>
      <c r="AN28" s="138">
        <f>IF(X28="","",X28)</f>
        <v>0</v>
      </c>
      <c r="AO28" s="138"/>
      <c r="AP28" s="138"/>
      <c r="AQ28" s="138"/>
      <c r="AR28" s="138"/>
      <c r="AS28" s="138">
        <f>IF(U27="","",U27)</f>
        <v>4</v>
      </c>
      <c r="AT28" s="143">
        <f>IF(Y27="","",Y27)</f>
        <v>0</v>
      </c>
    </row>
    <row r="29" spans="1:46" ht="25.5" customHeight="1" x14ac:dyDescent="0.2">
      <c r="A29" s="873"/>
      <c r="B29" s="876"/>
      <c r="C29" s="873"/>
      <c r="D29" s="441" t="s">
        <v>406</v>
      </c>
      <c r="E29" s="442"/>
      <c r="F29" s="443"/>
      <c r="G29" s="443"/>
      <c r="H29" s="443"/>
      <c r="I29" s="443"/>
      <c r="J29" s="444" t="s">
        <v>400</v>
      </c>
      <c r="K29" s="880"/>
      <c r="L29" s="441" t="s">
        <v>421</v>
      </c>
      <c r="M29" s="442"/>
      <c r="N29" s="443"/>
      <c r="O29" s="443"/>
      <c r="P29" s="443"/>
      <c r="Q29" s="443"/>
      <c r="R29" s="444" t="s">
        <v>397</v>
      </c>
      <c r="S29" s="880"/>
      <c r="T29" s="441" t="s">
        <v>404</v>
      </c>
      <c r="U29" s="442"/>
      <c r="V29" s="443"/>
      <c r="W29" s="443"/>
      <c r="X29" s="443"/>
      <c r="Y29" s="443"/>
      <c r="Z29" s="444" t="s">
        <v>446</v>
      </c>
      <c r="AA29" s="880"/>
      <c r="AB29" s="441" t="s">
        <v>436</v>
      </c>
      <c r="AC29" s="442"/>
      <c r="AD29" s="443"/>
      <c r="AE29" s="443"/>
      <c r="AF29" s="443"/>
      <c r="AG29" s="443"/>
      <c r="AH29" s="444" t="s">
        <v>456</v>
      </c>
      <c r="AJ29" s="529" t="str">
        <f>AA26</f>
        <v>Ｆ②</v>
      </c>
      <c r="AK29" s="144">
        <f>IF(AD27="","",AD27)</f>
        <v>3</v>
      </c>
      <c r="AL29" s="144">
        <f>IF(AF27="","",AF27)</f>
        <v>0</v>
      </c>
      <c r="AM29" s="144">
        <f>IF(AD28="","",AD28)</f>
        <v>5</v>
      </c>
      <c r="AN29" s="144">
        <f>IF(AF28="","",AF28)</f>
        <v>0</v>
      </c>
      <c r="AO29" s="144"/>
      <c r="AP29" s="144"/>
      <c r="AQ29" s="144"/>
      <c r="AR29" s="144"/>
      <c r="AS29" s="144">
        <f>IF(AC27="","",AC27)</f>
        <v>8</v>
      </c>
      <c r="AT29" s="145">
        <f>IF(AG27="","",AG27)</f>
        <v>0</v>
      </c>
    </row>
    <row r="30" spans="1:46" ht="25.5" customHeight="1" x14ac:dyDescent="0.2">
      <c r="A30" s="871">
        <v>7</v>
      </c>
      <c r="B30" s="874">
        <v>0.54166666666666674</v>
      </c>
      <c r="C30" s="871" t="s">
        <v>579</v>
      </c>
      <c r="D30" s="490" t="s">
        <v>117</v>
      </c>
      <c r="E30" s="877" t="s">
        <v>253</v>
      </c>
      <c r="F30" s="877"/>
      <c r="G30" s="877"/>
      <c r="H30" s="877"/>
      <c r="I30" s="877"/>
      <c r="J30" s="491" t="s">
        <v>422</v>
      </c>
      <c r="K30" s="878" t="s">
        <v>588</v>
      </c>
      <c r="L30" s="490" t="s">
        <v>221</v>
      </c>
      <c r="M30" s="877" t="s">
        <v>253</v>
      </c>
      <c r="N30" s="877"/>
      <c r="O30" s="877"/>
      <c r="P30" s="877"/>
      <c r="Q30" s="877"/>
      <c r="R30" s="491" t="s">
        <v>442</v>
      </c>
      <c r="S30" s="878" t="s">
        <v>591</v>
      </c>
      <c r="T30" s="490" t="s">
        <v>222</v>
      </c>
      <c r="U30" s="877" t="s">
        <v>253</v>
      </c>
      <c r="V30" s="877"/>
      <c r="W30" s="877"/>
      <c r="X30" s="877"/>
      <c r="Y30" s="877"/>
      <c r="Z30" s="491" t="s">
        <v>417</v>
      </c>
      <c r="AA30" s="883" t="s">
        <v>560</v>
      </c>
      <c r="AB30" s="502" t="s">
        <v>246</v>
      </c>
      <c r="AC30" s="886" t="s">
        <v>256</v>
      </c>
      <c r="AD30" s="886"/>
      <c r="AE30" s="886"/>
      <c r="AF30" s="886"/>
      <c r="AG30" s="886"/>
      <c r="AH30" s="503" t="s">
        <v>459</v>
      </c>
      <c r="AJ30" s="527" t="str">
        <f>C30</f>
        <v>Ａ④</v>
      </c>
      <c r="AK30" s="141">
        <f>IF(F31="","",F31)</f>
        <v>2</v>
      </c>
      <c r="AL30" s="141">
        <f>IF(H31="","",H31)</f>
        <v>0</v>
      </c>
      <c r="AM30" s="141">
        <f>IF(F32="","",F32)</f>
        <v>1</v>
      </c>
      <c r="AN30" s="141">
        <f>IF(H32="","",H32)</f>
        <v>0</v>
      </c>
      <c r="AO30" s="141"/>
      <c r="AP30" s="141"/>
      <c r="AQ30" s="141"/>
      <c r="AR30" s="141"/>
      <c r="AS30" s="141">
        <f>IF(E31="","",E31)</f>
        <v>3</v>
      </c>
      <c r="AT30" s="142">
        <f>IF(I31="","",I31)</f>
        <v>0</v>
      </c>
    </row>
    <row r="31" spans="1:46" ht="25.5" customHeight="1" x14ac:dyDescent="0.2">
      <c r="A31" s="872"/>
      <c r="B31" s="875"/>
      <c r="C31" s="872"/>
      <c r="D31" s="869" t="s">
        <v>254</v>
      </c>
      <c r="E31" s="870">
        <f>IF(F31="","",SUM(F31:F32))</f>
        <v>3</v>
      </c>
      <c r="F31" s="440">
        <v>2</v>
      </c>
      <c r="G31" s="440" t="s">
        <v>1</v>
      </c>
      <c r="H31" s="440">
        <v>0</v>
      </c>
      <c r="I31" s="881">
        <f>IF(H31="","",SUM(H31:H32))</f>
        <v>0</v>
      </c>
      <c r="J31" s="882" t="s">
        <v>423</v>
      </c>
      <c r="K31" s="879"/>
      <c r="L31" s="869" t="s">
        <v>766</v>
      </c>
      <c r="M31" s="870">
        <f>IF(N31="","",SUM(N31:N32))</f>
        <v>1</v>
      </c>
      <c r="N31" s="440">
        <v>1</v>
      </c>
      <c r="O31" s="440" t="s">
        <v>1</v>
      </c>
      <c r="P31" s="440">
        <v>3</v>
      </c>
      <c r="Q31" s="881">
        <f>IF(P31="","",SUM(P31:P32))</f>
        <v>7</v>
      </c>
      <c r="R31" s="882" t="s">
        <v>401</v>
      </c>
      <c r="S31" s="879"/>
      <c r="T31" s="869" t="s">
        <v>409</v>
      </c>
      <c r="U31" s="870">
        <f>IF(V31="","",SUM(V31:V32))</f>
        <v>2</v>
      </c>
      <c r="V31" s="440">
        <v>1</v>
      </c>
      <c r="W31" s="440" t="s">
        <v>1</v>
      </c>
      <c r="X31" s="440">
        <v>1</v>
      </c>
      <c r="Y31" s="881">
        <f>IF(X31="","",SUM(X31:X32))</f>
        <v>1</v>
      </c>
      <c r="Z31" s="882" t="s">
        <v>418</v>
      </c>
      <c r="AA31" s="884"/>
      <c r="AB31" s="887" t="s">
        <v>438</v>
      </c>
      <c r="AC31" s="888">
        <f>IF(AD31="","",SUM(AD31:AD32))</f>
        <v>0</v>
      </c>
      <c r="AD31" s="479">
        <v>0</v>
      </c>
      <c r="AE31" s="479" t="s">
        <v>1</v>
      </c>
      <c r="AF31" s="479">
        <v>0</v>
      </c>
      <c r="AG31" s="889">
        <f>IF(AF31="","",SUM(AF31:AF32))</f>
        <v>0</v>
      </c>
      <c r="AH31" s="890" t="s">
        <v>435</v>
      </c>
      <c r="AJ31" s="528" t="str">
        <f>K30</f>
        <v>Ｂ④</v>
      </c>
      <c r="AK31" s="138">
        <f>IF(N31="","",N31)</f>
        <v>1</v>
      </c>
      <c r="AL31" s="138">
        <f>IF(P31="","",P31)</f>
        <v>3</v>
      </c>
      <c r="AM31" s="138">
        <f>IF(N32="","",N32)</f>
        <v>0</v>
      </c>
      <c r="AN31" s="138">
        <f>IF(P32="","",P32)</f>
        <v>4</v>
      </c>
      <c r="AO31" s="138"/>
      <c r="AP31" s="138"/>
      <c r="AQ31" s="138"/>
      <c r="AR31" s="138"/>
      <c r="AS31" s="138">
        <f>IF(M31="","",M31)</f>
        <v>1</v>
      </c>
      <c r="AT31" s="143">
        <f>Q31</f>
        <v>7</v>
      </c>
    </row>
    <row r="32" spans="1:46" ht="25.5" customHeight="1" x14ac:dyDescent="0.2">
      <c r="A32" s="872"/>
      <c r="B32" s="875"/>
      <c r="C32" s="872"/>
      <c r="D32" s="869"/>
      <c r="E32" s="870"/>
      <c r="F32" s="440">
        <v>1</v>
      </c>
      <c r="G32" s="440" t="s">
        <v>1</v>
      </c>
      <c r="H32" s="440">
        <v>0</v>
      </c>
      <c r="I32" s="881"/>
      <c r="J32" s="882"/>
      <c r="K32" s="879"/>
      <c r="L32" s="869"/>
      <c r="M32" s="870"/>
      <c r="N32" s="440">
        <v>0</v>
      </c>
      <c r="O32" s="440" t="s">
        <v>1</v>
      </c>
      <c r="P32" s="440">
        <v>4</v>
      </c>
      <c r="Q32" s="881"/>
      <c r="R32" s="882"/>
      <c r="S32" s="879"/>
      <c r="T32" s="869"/>
      <c r="U32" s="870"/>
      <c r="V32" s="440">
        <v>1</v>
      </c>
      <c r="W32" s="440" t="s">
        <v>1</v>
      </c>
      <c r="X32" s="440">
        <v>0</v>
      </c>
      <c r="Y32" s="881"/>
      <c r="Z32" s="882"/>
      <c r="AA32" s="884"/>
      <c r="AB32" s="887"/>
      <c r="AC32" s="888"/>
      <c r="AD32" s="479">
        <v>0</v>
      </c>
      <c r="AE32" s="479" t="s">
        <v>1</v>
      </c>
      <c r="AF32" s="479">
        <v>0</v>
      </c>
      <c r="AG32" s="889"/>
      <c r="AH32" s="890"/>
      <c r="AJ32" s="528" t="str">
        <f>S30</f>
        <v>Ｃ④</v>
      </c>
      <c r="AK32" s="138">
        <f>IF(V31="","",V31)</f>
        <v>1</v>
      </c>
      <c r="AL32" s="138">
        <f>IF(X31="","",X31)</f>
        <v>1</v>
      </c>
      <c r="AM32" s="138">
        <f>IF(V32="","",V32)</f>
        <v>1</v>
      </c>
      <c r="AN32" s="138">
        <f>IF(X32="","",X32)</f>
        <v>0</v>
      </c>
      <c r="AO32" s="138"/>
      <c r="AP32" s="138"/>
      <c r="AQ32" s="138"/>
      <c r="AR32" s="138"/>
      <c r="AS32" s="138">
        <f>IF(U31="","",U31)</f>
        <v>2</v>
      </c>
      <c r="AT32" s="143">
        <f>IF(Y31="","",Y31)</f>
        <v>1</v>
      </c>
    </row>
    <row r="33" spans="1:46" ht="25.5" customHeight="1" x14ac:dyDescent="0.2">
      <c r="A33" s="873"/>
      <c r="B33" s="876"/>
      <c r="C33" s="873"/>
      <c r="D33" s="441" t="s">
        <v>395</v>
      </c>
      <c r="E33" s="442"/>
      <c r="F33" s="443"/>
      <c r="G33" s="443"/>
      <c r="H33" s="443"/>
      <c r="I33" s="443"/>
      <c r="J33" s="444" t="s">
        <v>404</v>
      </c>
      <c r="K33" s="880"/>
      <c r="L33" s="441" t="s">
        <v>412</v>
      </c>
      <c r="M33" s="442"/>
      <c r="N33" s="443"/>
      <c r="O33" s="443"/>
      <c r="P33" s="443"/>
      <c r="Q33" s="443"/>
      <c r="R33" s="444" t="s">
        <v>395</v>
      </c>
      <c r="S33" s="880"/>
      <c r="T33" s="441" t="s">
        <v>410</v>
      </c>
      <c r="U33" s="442"/>
      <c r="V33" s="443"/>
      <c r="W33" s="443"/>
      <c r="X33" s="443"/>
      <c r="Y33" s="443"/>
      <c r="Z33" s="444" t="s">
        <v>397</v>
      </c>
      <c r="AA33" s="885"/>
      <c r="AB33" s="480" t="s">
        <v>412</v>
      </c>
      <c r="AC33" s="481"/>
      <c r="AD33" s="482"/>
      <c r="AE33" s="482"/>
      <c r="AF33" s="482"/>
      <c r="AG33" s="482"/>
      <c r="AH33" s="483" t="s">
        <v>436</v>
      </c>
      <c r="AJ33" s="529" t="str">
        <f>AA30</f>
        <v>a③</v>
      </c>
      <c r="AK33" s="144">
        <f>IF(AD31="","",AD31)</f>
        <v>0</v>
      </c>
      <c r="AL33" s="144">
        <f>IF(AF31="","",AF31)</f>
        <v>0</v>
      </c>
      <c r="AM33" s="144">
        <f>IF(AD32="","",AD32)</f>
        <v>0</v>
      </c>
      <c r="AN33" s="144">
        <f>IF(AF32="","",AF32)</f>
        <v>0</v>
      </c>
      <c r="AO33" s="144"/>
      <c r="AP33" s="144"/>
      <c r="AQ33" s="144"/>
      <c r="AR33" s="144"/>
      <c r="AS33" s="144">
        <f>IF(AC31="","",AC31)</f>
        <v>0</v>
      </c>
      <c r="AT33" s="145">
        <f>IF(AG31="","",AG31)</f>
        <v>0</v>
      </c>
    </row>
    <row r="34" spans="1:46" ht="25.5" customHeight="1" x14ac:dyDescent="0.2">
      <c r="A34" s="871">
        <v>8</v>
      </c>
      <c r="B34" s="874">
        <v>0.56597222222222232</v>
      </c>
      <c r="C34" s="883" t="s">
        <v>550</v>
      </c>
      <c r="D34" s="502" t="s">
        <v>775</v>
      </c>
      <c r="E34" s="886" t="s">
        <v>256</v>
      </c>
      <c r="F34" s="886"/>
      <c r="G34" s="886"/>
      <c r="H34" s="886"/>
      <c r="I34" s="886"/>
      <c r="J34" s="503" t="s">
        <v>776</v>
      </c>
      <c r="K34" s="883" t="s">
        <v>553</v>
      </c>
      <c r="L34" s="502" t="s">
        <v>778</v>
      </c>
      <c r="M34" s="886" t="s">
        <v>256</v>
      </c>
      <c r="N34" s="886"/>
      <c r="O34" s="886"/>
      <c r="P34" s="886"/>
      <c r="Q34" s="886"/>
      <c r="R34" s="503" t="s">
        <v>779</v>
      </c>
      <c r="S34" s="883" t="s">
        <v>557</v>
      </c>
      <c r="T34" s="502" t="s">
        <v>780</v>
      </c>
      <c r="U34" s="886" t="s">
        <v>256</v>
      </c>
      <c r="V34" s="886"/>
      <c r="W34" s="886"/>
      <c r="X34" s="886"/>
      <c r="Y34" s="886"/>
      <c r="Z34" s="503" t="s">
        <v>781</v>
      </c>
      <c r="AA34" s="883" t="s">
        <v>561</v>
      </c>
      <c r="AB34" s="502" t="s">
        <v>782</v>
      </c>
      <c r="AC34" s="886" t="s">
        <v>256</v>
      </c>
      <c r="AD34" s="886"/>
      <c r="AE34" s="886"/>
      <c r="AF34" s="886"/>
      <c r="AG34" s="886"/>
      <c r="AH34" s="503" t="s">
        <v>783</v>
      </c>
      <c r="AJ34" s="527" t="str">
        <f>C34</f>
        <v>b③</v>
      </c>
      <c r="AK34" s="141">
        <f>IF(F35="","",F35)</f>
        <v>1</v>
      </c>
      <c r="AL34" s="141">
        <f>IF(H35="","",H35)</f>
        <v>1</v>
      </c>
      <c r="AM34" s="141">
        <f>IF(F36="","",F36)</f>
        <v>0</v>
      </c>
      <c r="AN34" s="141">
        <f>IF(H36="","",H36)</f>
        <v>1</v>
      </c>
      <c r="AO34" s="141"/>
      <c r="AP34" s="141"/>
      <c r="AQ34" s="141"/>
      <c r="AR34" s="141"/>
      <c r="AS34" s="141">
        <f>IF(E35="","",E35)</f>
        <v>1</v>
      </c>
      <c r="AT34" s="142">
        <f>IF(I35="","",I35)</f>
        <v>2</v>
      </c>
    </row>
    <row r="35" spans="1:46" ht="25.5" customHeight="1" x14ac:dyDescent="0.2">
      <c r="A35" s="872"/>
      <c r="B35" s="875"/>
      <c r="C35" s="884"/>
      <c r="D35" s="887" t="s">
        <v>408</v>
      </c>
      <c r="E35" s="888">
        <f>IF(F35="","",SUM(F35:F36))</f>
        <v>1</v>
      </c>
      <c r="F35" s="479">
        <v>1</v>
      </c>
      <c r="G35" s="479" t="s">
        <v>1</v>
      </c>
      <c r="H35" s="479">
        <v>1</v>
      </c>
      <c r="I35" s="889">
        <f>IF(H35="","",SUM(H35:H36))</f>
        <v>2</v>
      </c>
      <c r="J35" s="890" t="s">
        <v>777</v>
      </c>
      <c r="K35" s="884"/>
      <c r="L35" s="887" t="s">
        <v>405</v>
      </c>
      <c r="M35" s="888">
        <f>IF(N35="","",SUM(N35:N36))</f>
        <v>0</v>
      </c>
      <c r="N35" s="479">
        <v>0</v>
      </c>
      <c r="O35" s="479" t="s">
        <v>1</v>
      </c>
      <c r="P35" s="479">
        <v>0</v>
      </c>
      <c r="Q35" s="889">
        <f>IF(P35="","",SUM(P35:P36))</f>
        <v>0</v>
      </c>
      <c r="R35" s="890" t="s">
        <v>403</v>
      </c>
      <c r="S35" s="884"/>
      <c r="T35" s="887" t="s">
        <v>396</v>
      </c>
      <c r="U35" s="888">
        <f>IF(V35="","",SUM(V35:V36))</f>
        <v>5</v>
      </c>
      <c r="V35" s="479">
        <v>3</v>
      </c>
      <c r="W35" s="479" t="s">
        <v>1</v>
      </c>
      <c r="X35" s="479">
        <v>0</v>
      </c>
      <c r="Y35" s="889">
        <f>IF(X35="","",SUM(X35:X36))</f>
        <v>0</v>
      </c>
      <c r="Z35" s="890" t="s">
        <v>423</v>
      </c>
      <c r="AA35" s="884"/>
      <c r="AB35" s="887" t="s">
        <v>399</v>
      </c>
      <c r="AC35" s="888">
        <f>IF(AD35="","",SUM(AD35:AD36))</f>
        <v>2</v>
      </c>
      <c r="AD35" s="479">
        <v>1</v>
      </c>
      <c r="AE35" s="479" t="s">
        <v>1</v>
      </c>
      <c r="AF35" s="479">
        <v>0</v>
      </c>
      <c r="AG35" s="889">
        <f>IF(AF35="","",SUM(AF35:AF36))</f>
        <v>0</v>
      </c>
      <c r="AH35" s="890" t="s">
        <v>418</v>
      </c>
      <c r="AJ35" s="528" t="str">
        <f>K34</f>
        <v>c③</v>
      </c>
      <c r="AK35" s="138">
        <f>IF(N35="","",N35)</f>
        <v>0</v>
      </c>
      <c r="AL35" s="138">
        <f>IF(P35="","",P35)</f>
        <v>0</v>
      </c>
      <c r="AM35" s="138">
        <f>IF(N36="","",N36)</f>
        <v>0</v>
      </c>
      <c r="AN35" s="138">
        <f>IF(P36="","",P36)</f>
        <v>0</v>
      </c>
      <c r="AO35" s="138"/>
      <c r="AP35" s="138"/>
      <c r="AQ35" s="138"/>
      <c r="AR35" s="138"/>
      <c r="AS35" s="138">
        <f>IF(M35="","",M35)</f>
        <v>0</v>
      </c>
      <c r="AT35" s="143">
        <f>Q35</f>
        <v>0</v>
      </c>
    </row>
    <row r="36" spans="1:46" ht="25.5" customHeight="1" x14ac:dyDescent="0.2">
      <c r="A36" s="872"/>
      <c r="B36" s="875"/>
      <c r="C36" s="884"/>
      <c r="D36" s="887"/>
      <c r="E36" s="888"/>
      <c r="F36" s="479">
        <v>0</v>
      </c>
      <c r="G36" s="479" t="s">
        <v>1</v>
      </c>
      <c r="H36" s="479">
        <v>1</v>
      </c>
      <c r="I36" s="889"/>
      <c r="J36" s="890"/>
      <c r="K36" s="884"/>
      <c r="L36" s="887"/>
      <c r="M36" s="888"/>
      <c r="N36" s="479">
        <v>0</v>
      </c>
      <c r="O36" s="479" t="s">
        <v>1</v>
      </c>
      <c r="P36" s="479">
        <v>0</v>
      </c>
      <c r="Q36" s="889"/>
      <c r="R36" s="890"/>
      <c r="S36" s="884"/>
      <c r="T36" s="887"/>
      <c r="U36" s="888"/>
      <c r="V36" s="479">
        <v>2</v>
      </c>
      <c r="W36" s="479" t="s">
        <v>1</v>
      </c>
      <c r="X36" s="479">
        <v>0</v>
      </c>
      <c r="Y36" s="889"/>
      <c r="Z36" s="890"/>
      <c r="AA36" s="884"/>
      <c r="AB36" s="887"/>
      <c r="AC36" s="888"/>
      <c r="AD36" s="479">
        <v>1</v>
      </c>
      <c r="AE36" s="479" t="s">
        <v>1</v>
      </c>
      <c r="AF36" s="479">
        <v>0</v>
      </c>
      <c r="AG36" s="889"/>
      <c r="AH36" s="890"/>
      <c r="AJ36" s="528" t="str">
        <f>S34</f>
        <v>d③</v>
      </c>
      <c r="AK36" s="138">
        <f>IF(V35="","",V35)</f>
        <v>3</v>
      </c>
      <c r="AL36" s="138">
        <f>IF(X35="","",X35)</f>
        <v>0</v>
      </c>
      <c r="AM36" s="138">
        <f>IF(V36="","",V36)</f>
        <v>2</v>
      </c>
      <c r="AN36" s="138">
        <f>IF(X36="","",X36)</f>
        <v>0</v>
      </c>
      <c r="AO36" s="138"/>
      <c r="AP36" s="138"/>
      <c r="AQ36" s="138"/>
      <c r="AR36" s="138"/>
      <c r="AS36" s="138">
        <f>IF(U35="","",U35)</f>
        <v>5</v>
      </c>
      <c r="AT36" s="143">
        <f>IF(Y35="","",Y35)</f>
        <v>0</v>
      </c>
    </row>
    <row r="37" spans="1:46" ht="25.5" customHeight="1" x14ac:dyDescent="0.2">
      <c r="A37" s="873"/>
      <c r="B37" s="876"/>
      <c r="C37" s="885"/>
      <c r="D37" s="480" t="s">
        <v>400</v>
      </c>
      <c r="E37" s="481"/>
      <c r="F37" s="482"/>
      <c r="G37" s="482"/>
      <c r="H37" s="482"/>
      <c r="I37" s="482"/>
      <c r="J37" s="483" t="s">
        <v>425</v>
      </c>
      <c r="K37" s="885"/>
      <c r="L37" s="480" t="s">
        <v>406</v>
      </c>
      <c r="M37" s="481"/>
      <c r="N37" s="482"/>
      <c r="O37" s="482"/>
      <c r="P37" s="482"/>
      <c r="Q37" s="482"/>
      <c r="R37" s="483" t="s">
        <v>404</v>
      </c>
      <c r="S37" s="885"/>
      <c r="T37" s="480" t="s">
        <v>397</v>
      </c>
      <c r="U37" s="481"/>
      <c r="V37" s="482"/>
      <c r="W37" s="482"/>
      <c r="X37" s="482"/>
      <c r="Y37" s="482"/>
      <c r="Z37" s="483" t="s">
        <v>404</v>
      </c>
      <c r="AA37" s="885"/>
      <c r="AB37" s="480" t="s">
        <v>400</v>
      </c>
      <c r="AC37" s="481"/>
      <c r="AD37" s="482"/>
      <c r="AE37" s="482"/>
      <c r="AF37" s="482"/>
      <c r="AG37" s="482"/>
      <c r="AH37" s="483" t="s">
        <v>397</v>
      </c>
      <c r="AJ37" s="529" t="str">
        <f>AA34</f>
        <v>e②</v>
      </c>
      <c r="AK37" s="144">
        <f>IF(AD35="","",AD35)</f>
        <v>1</v>
      </c>
      <c r="AL37" s="144">
        <f>IF(AF35="","",AF35)</f>
        <v>0</v>
      </c>
      <c r="AM37" s="144">
        <f>IF(AD36="","",AD36)</f>
        <v>1</v>
      </c>
      <c r="AN37" s="144">
        <f>IF(AF36="","",AF36)</f>
        <v>0</v>
      </c>
      <c r="AO37" s="144"/>
      <c r="AP37" s="144"/>
      <c r="AQ37" s="144"/>
      <c r="AR37" s="144"/>
      <c r="AS37" s="144">
        <f>IF(AC35="","",AC35)</f>
        <v>2</v>
      </c>
      <c r="AT37" s="145">
        <f>IF(AG35="","",AG35)</f>
        <v>0</v>
      </c>
    </row>
    <row r="38" spans="1:46" ht="25.5" customHeight="1" x14ac:dyDescent="0.2">
      <c r="A38" s="871">
        <v>9</v>
      </c>
      <c r="B38" s="874">
        <v>0.5902777777777779</v>
      </c>
      <c r="C38" s="883" t="s">
        <v>817</v>
      </c>
      <c r="D38" s="502" t="s">
        <v>791</v>
      </c>
      <c r="E38" s="886" t="s">
        <v>256</v>
      </c>
      <c r="F38" s="886"/>
      <c r="G38" s="886"/>
      <c r="H38" s="886"/>
      <c r="I38" s="886"/>
      <c r="J38" s="503" t="s">
        <v>792</v>
      </c>
      <c r="K38" s="883" t="s">
        <v>767</v>
      </c>
      <c r="L38" s="502" t="s">
        <v>788</v>
      </c>
      <c r="M38" s="886" t="s">
        <v>256</v>
      </c>
      <c r="N38" s="886"/>
      <c r="O38" s="886"/>
      <c r="P38" s="886"/>
      <c r="Q38" s="886"/>
      <c r="R38" s="503" t="s">
        <v>789</v>
      </c>
      <c r="S38" s="883" t="s">
        <v>769</v>
      </c>
      <c r="T38" s="502" t="s">
        <v>786</v>
      </c>
      <c r="U38" s="886" t="s">
        <v>256</v>
      </c>
      <c r="V38" s="886"/>
      <c r="W38" s="886"/>
      <c r="X38" s="886"/>
      <c r="Y38" s="886"/>
      <c r="Z38" s="503" t="s">
        <v>787</v>
      </c>
      <c r="AA38" s="883" t="s">
        <v>771</v>
      </c>
      <c r="AB38" s="502" t="s">
        <v>784</v>
      </c>
      <c r="AC38" s="886" t="s">
        <v>256</v>
      </c>
      <c r="AD38" s="886"/>
      <c r="AE38" s="886"/>
      <c r="AF38" s="886"/>
      <c r="AG38" s="886"/>
      <c r="AH38" s="503" t="s">
        <v>785</v>
      </c>
      <c r="AJ38" s="527" t="str">
        <f>C38</f>
        <v>a④</v>
      </c>
      <c r="AK38" s="141">
        <f>IF(F39="","",F39)</f>
        <v>1</v>
      </c>
      <c r="AL38" s="141">
        <f>IF(H39="","",H39)</f>
        <v>0</v>
      </c>
      <c r="AM38" s="141">
        <f>IF(F40="","",F40)</f>
        <v>1</v>
      </c>
      <c r="AN38" s="141">
        <f>IF(H40="","",H40)</f>
        <v>1</v>
      </c>
      <c r="AO38" s="141"/>
      <c r="AP38" s="141"/>
      <c r="AQ38" s="141"/>
      <c r="AR38" s="141"/>
      <c r="AS38" s="141">
        <f>IF(E39="","",E39)</f>
        <v>2</v>
      </c>
      <c r="AT38" s="142">
        <f>IF(I39="","",I39)</f>
        <v>1</v>
      </c>
    </row>
    <row r="39" spans="1:46" ht="25.5" customHeight="1" x14ac:dyDescent="0.2">
      <c r="A39" s="872"/>
      <c r="B39" s="875"/>
      <c r="C39" s="884"/>
      <c r="D39" s="887" t="s">
        <v>409</v>
      </c>
      <c r="E39" s="888">
        <f>IF(F39="","",SUM(F39:F40))</f>
        <v>2</v>
      </c>
      <c r="F39" s="479">
        <v>1</v>
      </c>
      <c r="G39" s="479" t="s">
        <v>1</v>
      </c>
      <c r="H39" s="479">
        <v>0</v>
      </c>
      <c r="I39" s="889">
        <f>IF(H39="","",SUM(H39:H40))</f>
        <v>1</v>
      </c>
      <c r="J39" s="890" t="s">
        <v>426</v>
      </c>
      <c r="K39" s="884"/>
      <c r="L39" s="887" t="s">
        <v>790</v>
      </c>
      <c r="M39" s="888">
        <f>IF(N39="","",SUM(N39:N40))</f>
        <v>1</v>
      </c>
      <c r="N39" s="479">
        <v>1</v>
      </c>
      <c r="O39" s="479" t="s">
        <v>1</v>
      </c>
      <c r="P39" s="479">
        <v>2</v>
      </c>
      <c r="Q39" s="889">
        <f>IF(P39="","",SUM(P39:P40))</f>
        <v>2</v>
      </c>
      <c r="R39" s="890" t="s">
        <v>415</v>
      </c>
      <c r="S39" s="884"/>
      <c r="T39" s="887" t="s">
        <v>447</v>
      </c>
      <c r="U39" s="888">
        <f>IF(V39="","",SUM(V39:V40))</f>
        <v>1</v>
      </c>
      <c r="V39" s="479">
        <v>0</v>
      </c>
      <c r="W39" s="479" t="s">
        <v>1</v>
      </c>
      <c r="X39" s="479">
        <v>0</v>
      </c>
      <c r="Y39" s="889">
        <f>IF(X39="","",SUM(X39:X40))</f>
        <v>0</v>
      </c>
      <c r="Z39" s="890" t="s">
        <v>774</v>
      </c>
      <c r="AA39" s="884"/>
      <c r="AB39" s="887" t="s">
        <v>401</v>
      </c>
      <c r="AC39" s="888">
        <f>IF(AD39="","",SUM(AD39:AD40))</f>
        <v>1</v>
      </c>
      <c r="AD39" s="479">
        <v>1</v>
      </c>
      <c r="AE39" s="479" t="s">
        <v>1</v>
      </c>
      <c r="AF39" s="479">
        <v>2</v>
      </c>
      <c r="AG39" s="889">
        <f>IF(AF39="","",SUM(AF39:AF40))</f>
        <v>3</v>
      </c>
      <c r="AH39" s="890" t="s">
        <v>441</v>
      </c>
      <c r="AJ39" s="528" t="str">
        <f>K38</f>
        <v>b④</v>
      </c>
      <c r="AK39" s="138">
        <f>IF(N39="","",N39)</f>
        <v>1</v>
      </c>
      <c r="AL39" s="138">
        <f>IF(P39="","",P39)</f>
        <v>2</v>
      </c>
      <c r="AM39" s="138">
        <f>IF(N40="","",N40)</f>
        <v>0</v>
      </c>
      <c r="AN39" s="138">
        <f>IF(P40="","",P40)</f>
        <v>0</v>
      </c>
      <c r="AO39" s="138"/>
      <c r="AP39" s="138"/>
      <c r="AQ39" s="138"/>
      <c r="AR39" s="138"/>
      <c r="AS39" s="138">
        <f>IF(M39="","",M39)</f>
        <v>1</v>
      </c>
      <c r="AT39" s="143">
        <f>Q39</f>
        <v>2</v>
      </c>
    </row>
    <row r="40" spans="1:46" ht="25.5" customHeight="1" x14ac:dyDescent="0.2">
      <c r="A40" s="872"/>
      <c r="B40" s="875"/>
      <c r="C40" s="884"/>
      <c r="D40" s="887"/>
      <c r="E40" s="888"/>
      <c r="F40" s="479">
        <v>1</v>
      </c>
      <c r="G40" s="479" t="s">
        <v>1</v>
      </c>
      <c r="H40" s="479">
        <v>1</v>
      </c>
      <c r="I40" s="889"/>
      <c r="J40" s="890"/>
      <c r="K40" s="884"/>
      <c r="L40" s="887"/>
      <c r="M40" s="888"/>
      <c r="N40" s="479">
        <v>0</v>
      </c>
      <c r="O40" s="479" t="s">
        <v>1</v>
      </c>
      <c r="P40" s="479">
        <v>0</v>
      </c>
      <c r="Q40" s="889"/>
      <c r="R40" s="890"/>
      <c r="S40" s="884"/>
      <c r="T40" s="887"/>
      <c r="U40" s="888"/>
      <c r="V40" s="479">
        <v>1</v>
      </c>
      <c r="W40" s="479" t="s">
        <v>1</v>
      </c>
      <c r="X40" s="479">
        <v>0</v>
      </c>
      <c r="Y40" s="889"/>
      <c r="Z40" s="890"/>
      <c r="AA40" s="884"/>
      <c r="AB40" s="887"/>
      <c r="AC40" s="888"/>
      <c r="AD40" s="479">
        <v>0</v>
      </c>
      <c r="AE40" s="479" t="s">
        <v>1</v>
      </c>
      <c r="AF40" s="479">
        <v>1</v>
      </c>
      <c r="AG40" s="889"/>
      <c r="AH40" s="890"/>
      <c r="AJ40" s="528" t="str">
        <f>S38</f>
        <v>c④</v>
      </c>
      <c r="AK40" s="138">
        <f>IF(V39="","",V39)</f>
        <v>0</v>
      </c>
      <c r="AL40" s="138">
        <f>IF(X39="","",X39)</f>
        <v>0</v>
      </c>
      <c r="AM40" s="138">
        <f>IF(V40="","",V40)</f>
        <v>1</v>
      </c>
      <c r="AN40" s="138">
        <f>IF(X40="","",X40)</f>
        <v>0</v>
      </c>
      <c r="AO40" s="138"/>
      <c r="AP40" s="138"/>
      <c r="AQ40" s="138"/>
      <c r="AR40" s="138"/>
      <c r="AS40" s="138">
        <f>IF(U39="","",U39)</f>
        <v>1</v>
      </c>
      <c r="AT40" s="143">
        <f>IF(Y39="","",Y39)</f>
        <v>0</v>
      </c>
    </row>
    <row r="41" spans="1:46" ht="25.5" customHeight="1" x14ac:dyDescent="0.2">
      <c r="A41" s="873"/>
      <c r="B41" s="876"/>
      <c r="C41" s="885"/>
      <c r="D41" s="480" t="s">
        <v>410</v>
      </c>
      <c r="E41" s="481"/>
      <c r="F41" s="482"/>
      <c r="G41" s="482"/>
      <c r="H41" s="482"/>
      <c r="I41" s="482"/>
      <c r="J41" s="483" t="s">
        <v>427</v>
      </c>
      <c r="K41" s="885"/>
      <c r="L41" s="480" t="s">
        <v>412</v>
      </c>
      <c r="M41" s="481"/>
      <c r="N41" s="482"/>
      <c r="O41" s="482"/>
      <c r="P41" s="482"/>
      <c r="Q41" s="482"/>
      <c r="R41" s="483" t="s">
        <v>416</v>
      </c>
      <c r="S41" s="885"/>
      <c r="T41" s="480" t="s">
        <v>412</v>
      </c>
      <c r="U41" s="481"/>
      <c r="V41" s="482"/>
      <c r="W41" s="482"/>
      <c r="X41" s="482"/>
      <c r="Y41" s="482"/>
      <c r="Z41" s="483" t="s">
        <v>421</v>
      </c>
      <c r="AA41" s="885"/>
      <c r="AB41" s="480" t="s">
        <v>395</v>
      </c>
      <c r="AC41" s="481"/>
      <c r="AD41" s="482"/>
      <c r="AE41" s="482"/>
      <c r="AF41" s="482"/>
      <c r="AG41" s="482"/>
      <c r="AH41" s="483" t="s">
        <v>400</v>
      </c>
      <c r="AJ41" s="529" t="str">
        <f>AA38</f>
        <v>d④</v>
      </c>
      <c r="AK41" s="144">
        <f>IF(AD39="","",AD39)</f>
        <v>1</v>
      </c>
      <c r="AL41" s="144">
        <f>IF(AF39="","",AF39)</f>
        <v>2</v>
      </c>
      <c r="AM41" s="144">
        <f>IF(AD40="","",AD40)</f>
        <v>0</v>
      </c>
      <c r="AN41" s="144">
        <f>IF(AF40="","",AF40)</f>
        <v>1</v>
      </c>
      <c r="AO41" s="144"/>
      <c r="AP41" s="144"/>
      <c r="AQ41" s="144"/>
      <c r="AR41" s="144"/>
      <c r="AS41" s="144">
        <f>IF(AC39="","",AC39)</f>
        <v>1</v>
      </c>
      <c r="AT41" s="145">
        <f>IF(AG39="","",AG39)</f>
        <v>3</v>
      </c>
    </row>
    <row r="42" spans="1:46" ht="25.5" customHeight="1" x14ac:dyDescent="0.2">
      <c r="A42" s="871">
        <v>10</v>
      </c>
      <c r="B42" s="874">
        <v>0.61458333333333348</v>
      </c>
      <c r="C42" s="878" t="s">
        <v>580</v>
      </c>
      <c r="D42" s="490" t="s">
        <v>227</v>
      </c>
      <c r="E42" s="877" t="s">
        <v>253</v>
      </c>
      <c r="F42" s="877"/>
      <c r="G42" s="877"/>
      <c r="H42" s="877"/>
      <c r="I42" s="877"/>
      <c r="J42" s="491" t="s">
        <v>428</v>
      </c>
      <c r="K42" s="878" t="s">
        <v>583</v>
      </c>
      <c r="L42" s="490" t="s">
        <v>217</v>
      </c>
      <c r="M42" s="877" t="s">
        <v>253</v>
      </c>
      <c r="N42" s="877"/>
      <c r="O42" s="877"/>
      <c r="P42" s="877"/>
      <c r="Q42" s="877"/>
      <c r="R42" s="491" t="s">
        <v>444</v>
      </c>
      <c r="S42" s="878" t="s">
        <v>584</v>
      </c>
      <c r="T42" s="490" t="s">
        <v>226</v>
      </c>
      <c r="U42" s="877" t="s">
        <v>253</v>
      </c>
      <c r="V42" s="877"/>
      <c r="W42" s="877"/>
      <c r="X42" s="877"/>
      <c r="Y42" s="877"/>
      <c r="Z42" s="491" t="s">
        <v>454</v>
      </c>
      <c r="AA42" s="878" t="s">
        <v>585</v>
      </c>
      <c r="AB42" s="490" t="s">
        <v>117</v>
      </c>
      <c r="AC42" s="877" t="s">
        <v>253</v>
      </c>
      <c r="AD42" s="877"/>
      <c r="AE42" s="877"/>
      <c r="AF42" s="877"/>
      <c r="AG42" s="877"/>
      <c r="AH42" s="491" t="s">
        <v>452</v>
      </c>
      <c r="AJ42" s="527" t="str">
        <f>C42</f>
        <v>Ｄ③</v>
      </c>
      <c r="AK42" s="141">
        <f>IF(F43="","",F43)</f>
        <v>0</v>
      </c>
      <c r="AL42" s="141">
        <f>IF(H43="","",H43)</f>
        <v>1</v>
      </c>
      <c r="AM42" s="141">
        <f>IF(F44="","",F44)</f>
        <v>0</v>
      </c>
      <c r="AN42" s="141">
        <f>IF(H44="","",H44)</f>
        <v>3</v>
      </c>
      <c r="AO42" s="141"/>
      <c r="AP42" s="141"/>
      <c r="AQ42" s="141"/>
      <c r="AR42" s="141"/>
      <c r="AS42" s="141">
        <f>IF(E43="","",E43)</f>
        <v>0</v>
      </c>
      <c r="AT42" s="142">
        <f>IF(I43="","",I43)</f>
        <v>4</v>
      </c>
    </row>
    <row r="43" spans="1:46" ht="25.5" customHeight="1" x14ac:dyDescent="0.2">
      <c r="A43" s="872"/>
      <c r="B43" s="875"/>
      <c r="C43" s="879"/>
      <c r="D43" s="869" t="s">
        <v>411</v>
      </c>
      <c r="E43" s="870">
        <f>IF(F43="","",SUM(F43:F44))</f>
        <v>0</v>
      </c>
      <c r="F43" s="440">
        <v>0</v>
      </c>
      <c r="G43" s="440" t="s">
        <v>1</v>
      </c>
      <c r="H43" s="440">
        <v>1</v>
      </c>
      <c r="I43" s="881">
        <f>IF(H43="","",SUM(H43:H44))</f>
        <v>4</v>
      </c>
      <c r="J43" s="882" t="s">
        <v>429</v>
      </c>
      <c r="K43" s="879"/>
      <c r="L43" s="869" t="s">
        <v>396</v>
      </c>
      <c r="M43" s="870">
        <f>IF(N43="","",SUM(N43:N44))</f>
        <v>4</v>
      </c>
      <c r="N43" s="440">
        <v>1</v>
      </c>
      <c r="O43" s="440" t="s">
        <v>1</v>
      </c>
      <c r="P43" s="440">
        <v>0</v>
      </c>
      <c r="Q43" s="881">
        <f>IF(P43="","",SUM(P43:P44))</f>
        <v>1</v>
      </c>
      <c r="R43" s="882" t="s">
        <v>445</v>
      </c>
      <c r="S43" s="879"/>
      <c r="T43" s="869" t="s">
        <v>431</v>
      </c>
      <c r="U43" s="870">
        <f>IF(V43="","",SUM(V43:V44))</f>
        <v>5</v>
      </c>
      <c r="V43" s="440">
        <v>2</v>
      </c>
      <c r="W43" s="440" t="s">
        <v>1</v>
      </c>
      <c r="X43" s="440">
        <v>0</v>
      </c>
      <c r="Y43" s="881">
        <f>IF(X43="","",SUM(X43:X44))</f>
        <v>0</v>
      </c>
      <c r="Z43" s="882" t="s">
        <v>455</v>
      </c>
      <c r="AA43" s="879"/>
      <c r="AB43" s="869" t="s">
        <v>254</v>
      </c>
      <c r="AC43" s="870">
        <f>IF(AD43="","",SUM(AD43:AD44))</f>
        <v>1</v>
      </c>
      <c r="AD43" s="440">
        <v>0</v>
      </c>
      <c r="AE43" s="440" t="s">
        <v>1</v>
      </c>
      <c r="AF43" s="440">
        <v>1</v>
      </c>
      <c r="AG43" s="881">
        <f>IF(AF43="","",SUM(AF43:AF44))</f>
        <v>2</v>
      </c>
      <c r="AH43" s="882" t="s">
        <v>447</v>
      </c>
      <c r="AJ43" s="528" t="str">
        <f>K42</f>
        <v>Ｅ③</v>
      </c>
      <c r="AK43" s="138">
        <f>IF(N43="","",N43)</f>
        <v>1</v>
      </c>
      <c r="AL43" s="138">
        <f>IF(P43="","",P43)</f>
        <v>0</v>
      </c>
      <c r="AM43" s="138">
        <f>IF(N44="","",N44)</f>
        <v>3</v>
      </c>
      <c r="AN43" s="138">
        <f>IF(P44="","",P44)</f>
        <v>1</v>
      </c>
      <c r="AO43" s="138"/>
      <c r="AP43" s="138"/>
      <c r="AQ43" s="138"/>
      <c r="AR43" s="138"/>
      <c r="AS43" s="138">
        <f>IF(M43="","",M43)</f>
        <v>4</v>
      </c>
      <c r="AT43" s="143">
        <f>Q43</f>
        <v>1</v>
      </c>
    </row>
    <row r="44" spans="1:46" ht="25.5" customHeight="1" x14ac:dyDescent="0.2">
      <c r="A44" s="872"/>
      <c r="B44" s="875"/>
      <c r="C44" s="879"/>
      <c r="D44" s="869"/>
      <c r="E44" s="870"/>
      <c r="F44" s="440">
        <v>0</v>
      </c>
      <c r="G44" s="440" t="s">
        <v>1</v>
      </c>
      <c r="H44" s="440">
        <v>3</v>
      </c>
      <c r="I44" s="881"/>
      <c r="J44" s="882"/>
      <c r="K44" s="879"/>
      <c r="L44" s="869"/>
      <c r="M44" s="870"/>
      <c r="N44" s="440">
        <v>3</v>
      </c>
      <c r="O44" s="440" t="s">
        <v>1</v>
      </c>
      <c r="P44" s="440">
        <v>1</v>
      </c>
      <c r="Q44" s="881"/>
      <c r="R44" s="882"/>
      <c r="S44" s="879"/>
      <c r="T44" s="869"/>
      <c r="U44" s="870"/>
      <c r="V44" s="440">
        <v>3</v>
      </c>
      <c r="W44" s="440" t="s">
        <v>1</v>
      </c>
      <c r="X44" s="440">
        <v>0</v>
      </c>
      <c r="Y44" s="881"/>
      <c r="Z44" s="882"/>
      <c r="AA44" s="879"/>
      <c r="AB44" s="869"/>
      <c r="AC44" s="870"/>
      <c r="AD44" s="440">
        <v>1</v>
      </c>
      <c r="AE44" s="440" t="s">
        <v>1</v>
      </c>
      <c r="AF44" s="440">
        <v>1</v>
      </c>
      <c r="AG44" s="881"/>
      <c r="AH44" s="882"/>
      <c r="AJ44" s="528" t="str">
        <f>S42</f>
        <v>Ｆ③</v>
      </c>
      <c r="AK44" s="138">
        <f>IF(V43="","",V43)</f>
        <v>2</v>
      </c>
      <c r="AL44" s="138">
        <f>IF(X43="","",X43)</f>
        <v>0</v>
      </c>
      <c r="AM44" s="138">
        <f>IF(V44="","",V44)</f>
        <v>3</v>
      </c>
      <c r="AN44" s="138">
        <f>IF(X44="","",X44)</f>
        <v>0</v>
      </c>
      <c r="AO44" s="138"/>
      <c r="AP44" s="138"/>
      <c r="AQ44" s="138"/>
      <c r="AR44" s="138"/>
      <c r="AS44" s="138">
        <f>IF(U43="","",U43)</f>
        <v>5</v>
      </c>
      <c r="AT44" s="143">
        <f>IF(Y43="","",Y43)</f>
        <v>0</v>
      </c>
    </row>
    <row r="45" spans="1:46" ht="25.5" customHeight="1" x14ac:dyDescent="0.2">
      <c r="A45" s="873"/>
      <c r="B45" s="876"/>
      <c r="C45" s="880"/>
      <c r="D45" s="441" t="s">
        <v>412</v>
      </c>
      <c r="E45" s="442"/>
      <c r="F45" s="443"/>
      <c r="G45" s="443"/>
      <c r="H45" s="443"/>
      <c r="I45" s="443"/>
      <c r="J45" s="444" t="s">
        <v>397</v>
      </c>
      <c r="K45" s="880"/>
      <c r="L45" s="441" t="s">
        <v>397</v>
      </c>
      <c r="M45" s="442"/>
      <c r="N45" s="443"/>
      <c r="O45" s="443"/>
      <c r="P45" s="443"/>
      <c r="Q45" s="443"/>
      <c r="R45" s="444" t="s">
        <v>446</v>
      </c>
      <c r="S45" s="880"/>
      <c r="T45" s="441" t="s">
        <v>400</v>
      </c>
      <c r="U45" s="442"/>
      <c r="V45" s="443"/>
      <c r="W45" s="443"/>
      <c r="X45" s="443"/>
      <c r="Y45" s="443"/>
      <c r="Z45" s="444" t="s">
        <v>456</v>
      </c>
      <c r="AA45" s="880"/>
      <c r="AB45" s="441" t="s">
        <v>395</v>
      </c>
      <c r="AC45" s="442"/>
      <c r="AD45" s="443"/>
      <c r="AE45" s="443"/>
      <c r="AF45" s="443"/>
      <c r="AG45" s="443"/>
      <c r="AH45" s="444" t="s">
        <v>412</v>
      </c>
      <c r="AJ45" s="529" t="str">
        <f>AA42</f>
        <v>Ａ⑤</v>
      </c>
      <c r="AK45" s="144">
        <f>IF(AD43="","",AD43)</f>
        <v>0</v>
      </c>
      <c r="AL45" s="144">
        <f>IF(AF43="","",AF43)</f>
        <v>1</v>
      </c>
      <c r="AM45" s="144">
        <f>IF(AD44="","",AD44)</f>
        <v>1</v>
      </c>
      <c r="AN45" s="144">
        <f>IF(AF44="","",AF44)</f>
        <v>1</v>
      </c>
      <c r="AO45" s="144"/>
      <c r="AP45" s="144"/>
      <c r="AQ45" s="144"/>
      <c r="AR45" s="144"/>
      <c r="AS45" s="144">
        <f>IF(AC43="","",AC43)</f>
        <v>1</v>
      </c>
      <c r="AT45" s="145">
        <f>IF(AG43="","",AG43)</f>
        <v>2</v>
      </c>
    </row>
    <row r="46" spans="1:46" ht="25.5" customHeight="1" x14ac:dyDescent="0.2">
      <c r="A46" s="871">
        <v>11</v>
      </c>
      <c r="B46" s="874">
        <v>0.63888888888888906</v>
      </c>
      <c r="C46" s="871" t="s">
        <v>581</v>
      </c>
      <c r="D46" s="490" t="s">
        <v>221</v>
      </c>
      <c r="E46" s="877" t="s">
        <v>253</v>
      </c>
      <c r="F46" s="877"/>
      <c r="G46" s="877"/>
      <c r="H46" s="877"/>
      <c r="I46" s="877"/>
      <c r="J46" s="491" t="s">
        <v>793</v>
      </c>
      <c r="K46" s="878" t="s">
        <v>794</v>
      </c>
      <c r="L46" s="490" t="s">
        <v>795</v>
      </c>
      <c r="M46" s="877" t="s">
        <v>253</v>
      </c>
      <c r="N46" s="877"/>
      <c r="O46" s="877"/>
      <c r="P46" s="877"/>
      <c r="Q46" s="877"/>
      <c r="R46" s="491" t="s">
        <v>398</v>
      </c>
      <c r="S46" s="878" t="s">
        <v>796</v>
      </c>
      <c r="T46" s="490" t="s">
        <v>223</v>
      </c>
      <c r="U46" s="877" t="s">
        <v>253</v>
      </c>
      <c r="V46" s="877"/>
      <c r="W46" s="877"/>
      <c r="X46" s="877"/>
      <c r="Y46" s="877"/>
      <c r="Z46" s="491" t="s">
        <v>797</v>
      </c>
      <c r="AA46" s="878" t="s">
        <v>586</v>
      </c>
      <c r="AB46" s="490" t="s">
        <v>798</v>
      </c>
      <c r="AC46" s="877" t="s">
        <v>253</v>
      </c>
      <c r="AD46" s="877"/>
      <c r="AE46" s="877"/>
      <c r="AF46" s="877"/>
      <c r="AG46" s="877"/>
      <c r="AH46" s="491" t="s">
        <v>799</v>
      </c>
      <c r="AJ46" s="527" t="str">
        <f>C46</f>
        <v>Ｂ⑤</v>
      </c>
      <c r="AK46" s="141">
        <f>IF(F47="","",F47)</f>
        <v>0</v>
      </c>
      <c r="AL46" s="141">
        <f>IF(H47="","",H47)</f>
        <v>3</v>
      </c>
      <c r="AM46" s="141">
        <f>IF(F48="","",F48)</f>
        <v>0</v>
      </c>
      <c r="AN46" s="141">
        <f>IF(H48="","",H48)</f>
        <v>2</v>
      </c>
      <c r="AO46" s="141"/>
      <c r="AP46" s="141"/>
      <c r="AQ46" s="141"/>
      <c r="AR46" s="141"/>
      <c r="AS46" s="141">
        <f>IF(E47="","",E47)</f>
        <v>0</v>
      </c>
      <c r="AT46" s="142">
        <f>IF(I47="","",I47)</f>
        <v>5</v>
      </c>
    </row>
    <row r="47" spans="1:46" ht="25.5" customHeight="1" x14ac:dyDescent="0.2">
      <c r="A47" s="872"/>
      <c r="B47" s="875"/>
      <c r="C47" s="872"/>
      <c r="D47" s="869" t="s">
        <v>800</v>
      </c>
      <c r="E47" s="870">
        <f>IF(F47="","",SUM(F47:F48))</f>
        <v>0</v>
      </c>
      <c r="F47" s="440">
        <v>0</v>
      </c>
      <c r="G47" s="440" t="s">
        <v>1</v>
      </c>
      <c r="H47" s="440">
        <v>3</v>
      </c>
      <c r="I47" s="881">
        <f>IF(H47="","",SUM(H47:H48))</f>
        <v>5</v>
      </c>
      <c r="J47" s="882" t="s">
        <v>426</v>
      </c>
      <c r="K47" s="879"/>
      <c r="L47" s="869" t="s">
        <v>409</v>
      </c>
      <c r="M47" s="870">
        <f>IF(N47="","",SUM(N47:N48))</f>
        <v>4</v>
      </c>
      <c r="N47" s="440">
        <v>0</v>
      </c>
      <c r="O47" s="440" t="s">
        <v>1</v>
      </c>
      <c r="P47" s="440">
        <v>0</v>
      </c>
      <c r="Q47" s="881">
        <f>IF(P47="","",SUM(P47:P48))</f>
        <v>0</v>
      </c>
      <c r="R47" s="882" t="s">
        <v>399</v>
      </c>
      <c r="S47" s="879"/>
      <c r="T47" s="869" t="s">
        <v>415</v>
      </c>
      <c r="U47" s="870">
        <f>IF(V47="","",SUM(V47:V48))</f>
        <v>8</v>
      </c>
      <c r="V47" s="440">
        <v>4</v>
      </c>
      <c r="W47" s="440" t="s">
        <v>1</v>
      </c>
      <c r="X47" s="440">
        <v>0</v>
      </c>
      <c r="Y47" s="881">
        <f>IF(X47="","",SUM(X47:X48))</f>
        <v>1</v>
      </c>
      <c r="Z47" s="882" t="s">
        <v>423</v>
      </c>
      <c r="AA47" s="879"/>
      <c r="AB47" s="869" t="s">
        <v>259</v>
      </c>
      <c r="AC47" s="870">
        <f>IF(AD47="","",SUM(AD47:AD48))</f>
        <v>0</v>
      </c>
      <c r="AD47" s="440">
        <v>0</v>
      </c>
      <c r="AE47" s="440" t="s">
        <v>1</v>
      </c>
      <c r="AF47" s="440">
        <v>1</v>
      </c>
      <c r="AG47" s="881">
        <f>IF(AF47="","",SUM(AF47:AF48))</f>
        <v>2</v>
      </c>
      <c r="AH47" s="882" t="s">
        <v>401</v>
      </c>
      <c r="AJ47" s="528" t="str">
        <f>K46</f>
        <v>Ｃ⑤</v>
      </c>
      <c r="AK47" s="138">
        <f>IF(N47="","",N47)</f>
        <v>0</v>
      </c>
      <c r="AL47" s="138">
        <f>IF(P47="","",P47)</f>
        <v>0</v>
      </c>
      <c r="AM47" s="138">
        <f>IF(N48="","",N48)</f>
        <v>4</v>
      </c>
      <c r="AN47" s="138">
        <f>IF(P48="","",P48)</f>
        <v>0</v>
      </c>
      <c r="AO47" s="138"/>
      <c r="AP47" s="138"/>
      <c r="AQ47" s="138"/>
      <c r="AR47" s="138"/>
      <c r="AS47" s="138">
        <f>IF(M47="","",M47)</f>
        <v>4</v>
      </c>
      <c r="AT47" s="143">
        <f>Q47</f>
        <v>0</v>
      </c>
    </row>
    <row r="48" spans="1:46" ht="25.5" customHeight="1" x14ac:dyDescent="0.2">
      <c r="A48" s="872"/>
      <c r="B48" s="875"/>
      <c r="C48" s="872"/>
      <c r="D48" s="869"/>
      <c r="E48" s="870"/>
      <c r="F48" s="440">
        <v>0</v>
      </c>
      <c r="G48" s="440" t="s">
        <v>1</v>
      </c>
      <c r="H48" s="440">
        <v>2</v>
      </c>
      <c r="I48" s="881"/>
      <c r="J48" s="882"/>
      <c r="K48" s="879"/>
      <c r="L48" s="869"/>
      <c r="M48" s="870"/>
      <c r="N48" s="440">
        <v>4</v>
      </c>
      <c r="O48" s="440" t="s">
        <v>1</v>
      </c>
      <c r="P48" s="440">
        <v>0</v>
      </c>
      <c r="Q48" s="881"/>
      <c r="R48" s="882"/>
      <c r="S48" s="879"/>
      <c r="T48" s="869"/>
      <c r="U48" s="870"/>
      <c r="V48" s="440">
        <v>4</v>
      </c>
      <c r="W48" s="440" t="s">
        <v>1</v>
      </c>
      <c r="X48" s="440">
        <v>1</v>
      </c>
      <c r="Y48" s="881"/>
      <c r="Z48" s="882"/>
      <c r="AA48" s="879"/>
      <c r="AB48" s="869"/>
      <c r="AC48" s="870"/>
      <c r="AD48" s="440">
        <v>0</v>
      </c>
      <c r="AE48" s="440" t="s">
        <v>1</v>
      </c>
      <c r="AF48" s="440">
        <v>1</v>
      </c>
      <c r="AG48" s="881"/>
      <c r="AH48" s="882"/>
      <c r="AJ48" s="528" t="str">
        <f>S46</f>
        <v>Ａ⑥</v>
      </c>
      <c r="AK48" s="138">
        <f>IF(V47="","",V47)</f>
        <v>4</v>
      </c>
      <c r="AL48" s="138">
        <f>IF(X47="","",X47)</f>
        <v>0</v>
      </c>
      <c r="AM48" s="138">
        <f>IF(V48="","",V48)</f>
        <v>4</v>
      </c>
      <c r="AN48" s="138">
        <f>IF(X48="","",X48)</f>
        <v>1</v>
      </c>
      <c r="AO48" s="138"/>
      <c r="AP48" s="138"/>
      <c r="AQ48" s="138"/>
      <c r="AR48" s="138"/>
      <c r="AS48" s="138">
        <f>IF(U47="","",U47)</f>
        <v>8</v>
      </c>
      <c r="AT48" s="143">
        <f>IF(Y47="","",Y47)</f>
        <v>1</v>
      </c>
    </row>
    <row r="49" spans="1:46" ht="25.5" customHeight="1" x14ac:dyDescent="0.2">
      <c r="A49" s="873"/>
      <c r="B49" s="876"/>
      <c r="C49" s="873"/>
      <c r="D49" s="441" t="s">
        <v>412</v>
      </c>
      <c r="E49" s="442"/>
      <c r="F49" s="443"/>
      <c r="G49" s="443"/>
      <c r="H49" s="443"/>
      <c r="I49" s="443"/>
      <c r="J49" s="444" t="s">
        <v>427</v>
      </c>
      <c r="K49" s="880"/>
      <c r="L49" s="441" t="s">
        <v>410</v>
      </c>
      <c r="M49" s="442"/>
      <c r="N49" s="443"/>
      <c r="O49" s="443"/>
      <c r="P49" s="443"/>
      <c r="Q49" s="443"/>
      <c r="R49" s="444" t="s">
        <v>400</v>
      </c>
      <c r="S49" s="880"/>
      <c r="T49" s="441" t="s">
        <v>416</v>
      </c>
      <c r="U49" s="442"/>
      <c r="V49" s="443"/>
      <c r="W49" s="443"/>
      <c r="X49" s="443"/>
      <c r="Y49" s="443"/>
      <c r="Z49" s="444" t="s">
        <v>404</v>
      </c>
      <c r="AA49" s="880"/>
      <c r="AB49" s="441" t="s">
        <v>434</v>
      </c>
      <c r="AC49" s="442"/>
      <c r="AD49" s="443"/>
      <c r="AE49" s="443"/>
      <c r="AF49" s="443"/>
      <c r="AG49" s="443"/>
      <c r="AH49" s="444" t="s">
        <v>395</v>
      </c>
      <c r="AJ49" s="529" t="str">
        <f>AA46</f>
        <v>Ｂ⑥</v>
      </c>
      <c r="AK49" s="144">
        <f>IF(AD47="","",AD47)</f>
        <v>0</v>
      </c>
      <c r="AL49" s="144">
        <f>IF(AF47="","",AF47)</f>
        <v>1</v>
      </c>
      <c r="AM49" s="144">
        <f>IF(AD48="","",AD48)</f>
        <v>0</v>
      </c>
      <c r="AN49" s="144">
        <f>IF(AF48="","",AF48)</f>
        <v>1</v>
      </c>
      <c r="AO49" s="144"/>
      <c r="AP49" s="144"/>
      <c r="AQ49" s="144"/>
      <c r="AR49" s="144"/>
      <c r="AS49" s="144">
        <f>IF(AC47="","",AC47)</f>
        <v>0</v>
      </c>
      <c r="AT49" s="145">
        <f>IF(AG47="","",AG47)</f>
        <v>2</v>
      </c>
    </row>
    <row r="50" spans="1:46" ht="25.5" customHeight="1" x14ac:dyDescent="0.2">
      <c r="A50" s="871">
        <v>12</v>
      </c>
      <c r="B50" s="874">
        <v>0.66319444444444464</v>
      </c>
      <c r="C50" s="871" t="s">
        <v>582</v>
      </c>
      <c r="D50" s="490" t="s">
        <v>801</v>
      </c>
      <c r="E50" s="877" t="s">
        <v>253</v>
      </c>
      <c r="F50" s="877"/>
      <c r="G50" s="877"/>
      <c r="H50" s="877"/>
      <c r="I50" s="877"/>
      <c r="J50" s="491" t="s">
        <v>802</v>
      </c>
      <c r="K50" s="883" t="s">
        <v>554</v>
      </c>
      <c r="L50" s="502" t="s">
        <v>803</v>
      </c>
      <c r="M50" s="886" t="s">
        <v>545</v>
      </c>
      <c r="N50" s="886"/>
      <c r="O50" s="886"/>
      <c r="P50" s="886"/>
      <c r="Q50" s="886"/>
      <c r="R50" s="503" t="s">
        <v>783</v>
      </c>
      <c r="S50" s="893"/>
      <c r="T50" s="484"/>
      <c r="U50" s="900"/>
      <c r="V50" s="900"/>
      <c r="W50" s="900"/>
      <c r="X50" s="900"/>
      <c r="Y50" s="900"/>
      <c r="Z50" s="485"/>
      <c r="AA50" s="893"/>
      <c r="AB50" s="484"/>
      <c r="AC50" s="900"/>
      <c r="AD50" s="900"/>
      <c r="AE50" s="900"/>
      <c r="AF50" s="900"/>
      <c r="AG50" s="900"/>
      <c r="AH50" s="485"/>
      <c r="AJ50" s="527" t="str">
        <f>C50</f>
        <v>Ｃ⑥</v>
      </c>
      <c r="AK50" s="141">
        <f>IF(F51="","",F51)</f>
        <v>1</v>
      </c>
      <c r="AL50" s="141">
        <f>IF(H51="","",H51)</f>
        <v>1</v>
      </c>
      <c r="AM50" s="141">
        <f>IF(F52="","",F52)</f>
        <v>1</v>
      </c>
      <c r="AN50" s="141">
        <f>IF(H52="","",H52)</f>
        <v>1</v>
      </c>
      <c r="AO50" s="141"/>
      <c r="AP50" s="141"/>
      <c r="AQ50" s="141"/>
      <c r="AR50" s="141"/>
      <c r="AS50" s="141">
        <f>IF(E51="","",E51)</f>
        <v>2</v>
      </c>
      <c r="AT50" s="142">
        <f>IF(I51="","",I51)</f>
        <v>2</v>
      </c>
    </row>
    <row r="51" spans="1:46" ht="25.5" customHeight="1" x14ac:dyDescent="0.2">
      <c r="A51" s="872"/>
      <c r="B51" s="875"/>
      <c r="C51" s="872"/>
      <c r="D51" s="869" t="s">
        <v>405</v>
      </c>
      <c r="E51" s="870">
        <f>IF(F51="","",SUM(F51:F52))</f>
        <v>2</v>
      </c>
      <c r="F51" s="440">
        <v>1</v>
      </c>
      <c r="G51" s="440" t="s">
        <v>1</v>
      </c>
      <c r="H51" s="440">
        <v>1</v>
      </c>
      <c r="I51" s="881">
        <f>IF(H51="","",SUM(H51:H52))</f>
        <v>2</v>
      </c>
      <c r="J51" s="882" t="s">
        <v>418</v>
      </c>
      <c r="K51" s="884"/>
      <c r="L51" s="887" t="s">
        <v>432</v>
      </c>
      <c r="M51" s="888">
        <f>IF(N51="","",SUM(N51:N52))</f>
        <v>0</v>
      </c>
      <c r="N51" s="479">
        <v>0</v>
      </c>
      <c r="O51" s="479" t="s">
        <v>1</v>
      </c>
      <c r="P51" s="479">
        <v>0</v>
      </c>
      <c r="Q51" s="889">
        <f>IF(P51="","",SUM(P51:P52))</f>
        <v>0</v>
      </c>
      <c r="R51" s="890" t="s">
        <v>418</v>
      </c>
      <c r="S51" s="894"/>
      <c r="T51" s="899" t="str">
        <f>IF(S50="","",VLOOKUP(S50,data!$B$3:$M$118,4,FALSE))</f>
        <v/>
      </c>
      <c r="U51" s="891" t="str">
        <f>IF(V51="","",SUM(V51:V52))</f>
        <v/>
      </c>
      <c r="V51" s="486"/>
      <c r="W51" s="486" t="s">
        <v>1</v>
      </c>
      <c r="X51" s="486"/>
      <c r="Y51" s="892" t="str">
        <f>IF(X51="","",SUM(X51:X52))</f>
        <v/>
      </c>
      <c r="Z51" s="898" t="s">
        <v>146</v>
      </c>
      <c r="AA51" s="894"/>
      <c r="AB51" s="899" t="s">
        <v>146</v>
      </c>
      <c r="AC51" s="891" t="str">
        <f>IF(AD51="","",SUM(AD51:AD52))</f>
        <v/>
      </c>
      <c r="AD51" s="486"/>
      <c r="AE51" s="486" t="s">
        <v>1</v>
      </c>
      <c r="AF51" s="486"/>
      <c r="AG51" s="892" t="str">
        <f>IF(AF51="","",SUM(AF51:AF52))</f>
        <v/>
      </c>
      <c r="AH51" s="898" t="s">
        <v>146</v>
      </c>
      <c r="AJ51" s="528" t="str">
        <f>K50</f>
        <v>e③</v>
      </c>
      <c r="AK51" s="138">
        <f>IF(N51="","",N51)</f>
        <v>0</v>
      </c>
      <c r="AL51" s="138">
        <f>IF(P51="","",P51)</f>
        <v>0</v>
      </c>
      <c r="AM51" s="138">
        <f>IF(N52="","",N52)</f>
        <v>0</v>
      </c>
      <c r="AN51" s="138">
        <f>IF(P52="","",P52)</f>
        <v>0</v>
      </c>
      <c r="AO51" s="138"/>
      <c r="AP51" s="138"/>
      <c r="AQ51" s="138"/>
      <c r="AR51" s="138"/>
      <c r="AS51" s="138">
        <f>IF(M51="","",M51)</f>
        <v>0</v>
      </c>
      <c r="AT51" s="143">
        <f>Q51</f>
        <v>0</v>
      </c>
    </row>
    <row r="52" spans="1:46" ht="25.5" customHeight="1" x14ac:dyDescent="0.2">
      <c r="A52" s="872"/>
      <c r="B52" s="875"/>
      <c r="C52" s="872"/>
      <c r="D52" s="869"/>
      <c r="E52" s="870"/>
      <c r="F52" s="440">
        <v>1</v>
      </c>
      <c r="G52" s="440" t="s">
        <v>1</v>
      </c>
      <c r="H52" s="440">
        <v>1</v>
      </c>
      <c r="I52" s="881"/>
      <c r="J52" s="882"/>
      <c r="K52" s="884"/>
      <c r="L52" s="887"/>
      <c r="M52" s="888"/>
      <c r="N52" s="479">
        <v>0</v>
      </c>
      <c r="O52" s="479" t="s">
        <v>1</v>
      </c>
      <c r="P52" s="479">
        <v>0</v>
      </c>
      <c r="Q52" s="889"/>
      <c r="R52" s="890"/>
      <c r="S52" s="894"/>
      <c r="T52" s="899"/>
      <c r="U52" s="891"/>
      <c r="V52" s="486"/>
      <c r="W52" s="486" t="s">
        <v>1</v>
      </c>
      <c r="X52" s="486"/>
      <c r="Y52" s="892"/>
      <c r="Z52" s="898"/>
      <c r="AA52" s="894"/>
      <c r="AB52" s="899"/>
      <c r="AC52" s="891"/>
      <c r="AD52" s="486"/>
      <c r="AE52" s="486" t="s">
        <v>1</v>
      </c>
      <c r="AF52" s="486"/>
      <c r="AG52" s="892"/>
      <c r="AH52" s="898"/>
      <c r="AJ52" s="528">
        <f>S50</f>
        <v>0</v>
      </c>
      <c r="AK52" s="138" t="str">
        <f>IF(V51="","",V51)</f>
        <v/>
      </c>
      <c r="AL52" s="138" t="str">
        <f>IF(X51="","",X51)</f>
        <v/>
      </c>
      <c r="AM52" s="138" t="str">
        <f>IF(V52="","",V52)</f>
        <v/>
      </c>
      <c r="AN52" s="138" t="str">
        <f>IF(X52="","",X52)</f>
        <v/>
      </c>
      <c r="AO52" s="138"/>
      <c r="AP52" s="138"/>
      <c r="AQ52" s="138"/>
      <c r="AR52" s="138"/>
      <c r="AS52" s="138" t="str">
        <f>IF(U51="","",U51)</f>
        <v/>
      </c>
      <c r="AT52" s="143" t="str">
        <f>IF(Y51="","",Y51)</f>
        <v/>
      </c>
    </row>
    <row r="53" spans="1:46" ht="25.5" customHeight="1" x14ac:dyDescent="0.2">
      <c r="A53" s="873"/>
      <c r="B53" s="876"/>
      <c r="C53" s="873"/>
      <c r="D53" s="441" t="s">
        <v>406</v>
      </c>
      <c r="E53" s="442">
        <v>2</v>
      </c>
      <c r="F53" s="443"/>
      <c r="G53" s="443" t="s">
        <v>842</v>
      </c>
      <c r="H53" s="443"/>
      <c r="I53" s="443">
        <v>3</v>
      </c>
      <c r="J53" s="444" t="s">
        <v>397</v>
      </c>
      <c r="K53" s="885"/>
      <c r="L53" s="480" t="s">
        <v>412</v>
      </c>
      <c r="M53" s="481"/>
      <c r="N53" s="482"/>
      <c r="O53" s="482"/>
      <c r="P53" s="482"/>
      <c r="Q53" s="482"/>
      <c r="R53" s="483" t="s">
        <v>397</v>
      </c>
      <c r="S53" s="895"/>
      <c r="T53" s="540" t="str">
        <f>IF(T51="","",VLOOKUP(T51,参加チーム!$B$7:$D$56,2,FALSE))</f>
        <v/>
      </c>
      <c r="U53" s="541"/>
      <c r="V53" s="487"/>
      <c r="W53" s="487"/>
      <c r="X53" s="487"/>
      <c r="Y53" s="487"/>
      <c r="Z53" s="542" t="s">
        <v>146</v>
      </c>
      <c r="AA53" s="895"/>
      <c r="AB53" s="540" t="s">
        <v>146</v>
      </c>
      <c r="AC53" s="541"/>
      <c r="AD53" s="487"/>
      <c r="AE53" s="487"/>
      <c r="AF53" s="487"/>
      <c r="AG53" s="487"/>
      <c r="AH53" s="542" t="s">
        <v>146</v>
      </c>
      <c r="AJ53" s="529">
        <f>AA50</f>
        <v>0</v>
      </c>
      <c r="AK53" s="144" t="str">
        <f>IF(AD51="","",AD51)</f>
        <v/>
      </c>
      <c r="AL53" s="144" t="str">
        <f>IF(AF51="","",AF51)</f>
        <v/>
      </c>
      <c r="AM53" s="144" t="str">
        <f>IF(AD52="","",AD52)</f>
        <v/>
      </c>
      <c r="AN53" s="144" t="str">
        <f>IF(AF52="","",AF52)</f>
        <v/>
      </c>
      <c r="AO53" s="144"/>
      <c r="AP53" s="144"/>
      <c r="AQ53" s="144"/>
      <c r="AR53" s="144"/>
      <c r="AS53" s="144" t="str">
        <f>IF(AC51="","",AC51)</f>
        <v/>
      </c>
      <c r="AT53" s="145" t="str">
        <f>IF(AG51="","",AG51)</f>
        <v/>
      </c>
    </row>
    <row r="54" spans="1:46" ht="25.5" customHeight="1" x14ac:dyDescent="0.2">
      <c r="A54" s="871">
        <v>1</v>
      </c>
      <c r="B54" s="874">
        <v>0.39583333333333331</v>
      </c>
      <c r="C54" s="901" t="s">
        <v>738</v>
      </c>
      <c r="D54" s="502" t="s">
        <v>238</v>
      </c>
      <c r="E54" s="886" t="s">
        <v>256</v>
      </c>
      <c r="F54" s="886"/>
      <c r="G54" s="886"/>
      <c r="H54" s="886"/>
      <c r="I54" s="886"/>
      <c r="J54" s="503" t="s">
        <v>448</v>
      </c>
      <c r="K54" s="901" t="s">
        <v>641</v>
      </c>
      <c r="L54" s="502" t="s">
        <v>242</v>
      </c>
      <c r="M54" s="886" t="s">
        <v>256</v>
      </c>
      <c r="N54" s="886"/>
      <c r="O54" s="886"/>
      <c r="P54" s="886"/>
      <c r="Q54" s="886"/>
      <c r="R54" s="503" t="s">
        <v>424</v>
      </c>
      <c r="S54" s="901" t="s">
        <v>642</v>
      </c>
      <c r="T54" s="502" t="s">
        <v>243</v>
      </c>
      <c r="U54" s="886" t="s">
        <v>256</v>
      </c>
      <c r="V54" s="886"/>
      <c r="W54" s="886"/>
      <c r="X54" s="886"/>
      <c r="Y54" s="886"/>
      <c r="Z54" s="503" t="s">
        <v>402</v>
      </c>
      <c r="AA54" s="901" t="s">
        <v>643</v>
      </c>
      <c r="AB54" s="502" t="s">
        <v>772</v>
      </c>
      <c r="AC54" s="886" t="s">
        <v>256</v>
      </c>
      <c r="AD54" s="886"/>
      <c r="AE54" s="886"/>
      <c r="AF54" s="886"/>
      <c r="AG54" s="886"/>
      <c r="AH54" s="503" t="s">
        <v>807</v>
      </c>
      <c r="AJ54" s="527" t="str">
        <f>C54</f>
        <v>a⑤</v>
      </c>
      <c r="AK54" s="141">
        <f>IF(F55="","",F55)</f>
        <v>0</v>
      </c>
      <c r="AL54" s="141">
        <f>IF(H55="","",H55)</f>
        <v>2</v>
      </c>
      <c r="AM54" s="141">
        <f>IF(F56="","",F56)</f>
        <v>0</v>
      </c>
      <c r="AN54" s="141">
        <f>IF(H56="","",H56)</f>
        <v>0</v>
      </c>
      <c r="AO54" s="141" t="str">
        <f>IF(F57="","",F57)</f>
        <v/>
      </c>
      <c r="AP54" s="141" t="str">
        <f>IF(H57="","",H57)</f>
        <v/>
      </c>
      <c r="AQ54" s="141"/>
      <c r="AR54" s="141"/>
      <c r="AS54" s="141">
        <f>IF(E55="","",E55)</f>
        <v>0</v>
      </c>
      <c r="AT54" s="142">
        <f>IF(I55="","",I55)</f>
        <v>2</v>
      </c>
    </row>
    <row r="55" spans="1:46" ht="25.5" customHeight="1" x14ac:dyDescent="0.2">
      <c r="A55" s="872"/>
      <c r="B55" s="875"/>
      <c r="C55" s="902"/>
      <c r="D55" s="887" t="s">
        <v>409</v>
      </c>
      <c r="E55" s="888">
        <f>IF(F55="","",SUM(F55:F56))</f>
        <v>0</v>
      </c>
      <c r="F55" s="479">
        <v>0</v>
      </c>
      <c r="G55" s="479" t="s">
        <v>1</v>
      </c>
      <c r="H55" s="479">
        <v>2</v>
      </c>
      <c r="I55" s="889">
        <f>IF(H55="","",SUM(H55:H56))</f>
        <v>2</v>
      </c>
      <c r="J55" s="890" t="s">
        <v>435</v>
      </c>
      <c r="K55" s="902"/>
      <c r="L55" s="887" t="s">
        <v>413</v>
      </c>
      <c r="M55" s="888">
        <f>IF(N55="","",SUM(N55:N56))</f>
        <v>0</v>
      </c>
      <c r="N55" s="479">
        <v>0</v>
      </c>
      <c r="O55" s="479" t="s">
        <v>1</v>
      </c>
      <c r="P55" s="479">
        <v>2</v>
      </c>
      <c r="Q55" s="889">
        <f>IF(P55="","",SUM(P55:P56))</f>
        <v>5</v>
      </c>
      <c r="R55" s="890" t="s">
        <v>259</v>
      </c>
      <c r="S55" s="902"/>
      <c r="T55" s="887" t="s">
        <v>447</v>
      </c>
      <c r="U55" s="888">
        <f>IF(V55="","",SUM(V55:V56))</f>
        <v>0</v>
      </c>
      <c r="V55" s="479">
        <v>0</v>
      </c>
      <c r="W55" s="479" t="s">
        <v>1</v>
      </c>
      <c r="X55" s="479">
        <v>0</v>
      </c>
      <c r="Y55" s="889">
        <f>IF(X55="","",SUM(X55:X56))</f>
        <v>0</v>
      </c>
      <c r="Z55" s="890" t="s">
        <v>403</v>
      </c>
      <c r="AA55" s="902"/>
      <c r="AB55" s="887" t="s">
        <v>401</v>
      </c>
      <c r="AC55" s="888">
        <f>IF(AD55="","",SUM(AD55:AD56))</f>
        <v>4</v>
      </c>
      <c r="AD55" s="479">
        <v>1</v>
      </c>
      <c r="AE55" s="479" t="s">
        <v>1</v>
      </c>
      <c r="AF55" s="479">
        <v>2</v>
      </c>
      <c r="AG55" s="889">
        <f>IF(AF55="","",SUM(AF55:AF56))</f>
        <v>2</v>
      </c>
      <c r="AH55" s="890" t="s">
        <v>423</v>
      </c>
      <c r="AJ55" s="528" t="str">
        <f>K54</f>
        <v>b⑤</v>
      </c>
      <c r="AK55" s="138">
        <f>IF(N55="","",N55)</f>
        <v>0</v>
      </c>
      <c r="AL55" s="138">
        <f>IF(P55="","",P55)</f>
        <v>2</v>
      </c>
      <c r="AM55" s="138">
        <f>IF(N56="","",N56)</f>
        <v>0</v>
      </c>
      <c r="AN55" s="138">
        <f>IF(P56="","",P56)</f>
        <v>3</v>
      </c>
      <c r="AO55" s="138" t="str">
        <f>IF(N57="","",N57)</f>
        <v/>
      </c>
      <c r="AP55" s="138" t="str">
        <f>IF(P57="","",P57)</f>
        <v/>
      </c>
      <c r="AQ55" s="138"/>
      <c r="AR55" s="138"/>
      <c r="AS55" s="138">
        <f>IF(M55="","",M55)</f>
        <v>0</v>
      </c>
      <c r="AT55" s="143">
        <f>Q55</f>
        <v>5</v>
      </c>
    </row>
    <row r="56" spans="1:46" ht="25.5" customHeight="1" x14ac:dyDescent="0.2">
      <c r="A56" s="872"/>
      <c r="B56" s="875"/>
      <c r="C56" s="902"/>
      <c r="D56" s="887"/>
      <c r="E56" s="888"/>
      <c r="F56" s="479">
        <v>0</v>
      </c>
      <c r="G56" s="479" t="s">
        <v>1</v>
      </c>
      <c r="H56" s="479">
        <v>0</v>
      </c>
      <c r="I56" s="889"/>
      <c r="J56" s="890"/>
      <c r="K56" s="902"/>
      <c r="L56" s="887"/>
      <c r="M56" s="888"/>
      <c r="N56" s="479">
        <v>0</v>
      </c>
      <c r="O56" s="479" t="s">
        <v>1</v>
      </c>
      <c r="P56" s="479">
        <v>3</v>
      </c>
      <c r="Q56" s="889"/>
      <c r="R56" s="890"/>
      <c r="S56" s="902"/>
      <c r="T56" s="887"/>
      <c r="U56" s="888"/>
      <c r="V56" s="479">
        <v>0</v>
      </c>
      <c r="W56" s="479" t="s">
        <v>1</v>
      </c>
      <c r="X56" s="479">
        <v>0</v>
      </c>
      <c r="Y56" s="889"/>
      <c r="Z56" s="890"/>
      <c r="AA56" s="902"/>
      <c r="AB56" s="887"/>
      <c r="AC56" s="888"/>
      <c r="AD56" s="479">
        <v>3</v>
      </c>
      <c r="AE56" s="479" t="s">
        <v>1</v>
      </c>
      <c r="AF56" s="479">
        <v>0</v>
      </c>
      <c r="AG56" s="889"/>
      <c r="AH56" s="890"/>
      <c r="AJ56" s="528" t="str">
        <f>S54</f>
        <v>c⑤</v>
      </c>
      <c r="AK56" s="138">
        <f>IF(V55="","",V55)</f>
        <v>0</v>
      </c>
      <c r="AL56" s="138">
        <f>IF(X55="","",X55)</f>
        <v>0</v>
      </c>
      <c r="AM56" s="138">
        <f>IF(V56="","",V56)</f>
        <v>0</v>
      </c>
      <c r="AN56" s="138">
        <f>IF(X56="","",X56)</f>
        <v>0</v>
      </c>
      <c r="AO56" s="138" t="str">
        <f>IF(V57="","",V57)</f>
        <v/>
      </c>
      <c r="AP56" s="138" t="str">
        <f>IF(X57="","",X57)</f>
        <v/>
      </c>
      <c r="AQ56" s="138"/>
      <c r="AR56" s="138"/>
      <c r="AS56" s="138">
        <f>IF(U55="","",U55)</f>
        <v>0</v>
      </c>
      <c r="AT56" s="143">
        <f>IF(Y55="","",Y55)</f>
        <v>0</v>
      </c>
    </row>
    <row r="57" spans="1:46" ht="25.5" customHeight="1" x14ac:dyDescent="0.2">
      <c r="A57" s="873"/>
      <c r="B57" s="876"/>
      <c r="C57" s="903"/>
      <c r="D57" s="480" t="s">
        <v>410</v>
      </c>
      <c r="E57" s="481"/>
      <c r="F57" s="482"/>
      <c r="G57" s="482"/>
      <c r="H57" s="482"/>
      <c r="I57" s="482" t="str">
        <f>IF(H57="","",H57)</f>
        <v/>
      </c>
      <c r="J57" s="483" t="s">
        <v>436</v>
      </c>
      <c r="K57" s="903"/>
      <c r="L57" s="480" t="s">
        <v>412</v>
      </c>
      <c r="M57" s="481" t="str">
        <f>IF(N57="","",N57)</f>
        <v/>
      </c>
      <c r="N57" s="482"/>
      <c r="O57" s="482"/>
      <c r="P57" s="482"/>
      <c r="Q57" s="482" t="str">
        <f>IF(P57="","",P57)</f>
        <v/>
      </c>
      <c r="R57" s="483" t="s">
        <v>434</v>
      </c>
      <c r="S57" s="903"/>
      <c r="T57" s="480" t="s">
        <v>412</v>
      </c>
      <c r="U57" s="481" t="str">
        <f>IF(V57="","",V57)</f>
        <v/>
      </c>
      <c r="V57" s="482"/>
      <c r="W57" s="482"/>
      <c r="X57" s="482"/>
      <c r="Y57" s="482" t="str">
        <f>IF(X57="","",X57)</f>
        <v/>
      </c>
      <c r="Z57" s="483" t="s">
        <v>404</v>
      </c>
      <c r="AA57" s="903"/>
      <c r="AB57" s="480" t="s">
        <v>395</v>
      </c>
      <c r="AC57" s="481" t="str">
        <f>IF(AD57="","",AD57)</f>
        <v/>
      </c>
      <c r="AD57" s="482"/>
      <c r="AE57" s="482"/>
      <c r="AF57" s="482"/>
      <c r="AG57" s="482" t="str">
        <f>IF(AF57="","",AF57)</f>
        <v/>
      </c>
      <c r="AH57" s="483" t="s">
        <v>404</v>
      </c>
      <c r="AJ57" s="528" t="str">
        <f>AA54</f>
        <v>d⑤</v>
      </c>
      <c r="AK57" s="138">
        <f>IF(AD55="","",AD55)</f>
        <v>1</v>
      </c>
      <c r="AL57" s="138">
        <f>IF(AF55="","",AF55)</f>
        <v>2</v>
      </c>
      <c r="AM57" s="138">
        <f>IF(AD56="","",AD56)</f>
        <v>3</v>
      </c>
      <c r="AN57" s="138">
        <f>IF(AF56="","",AF56)</f>
        <v>0</v>
      </c>
      <c r="AO57" s="138" t="str">
        <f>IF(AD57="","",AD57)</f>
        <v/>
      </c>
      <c r="AP57" s="138" t="str">
        <f>IF(AF57="","",AF57)</f>
        <v/>
      </c>
      <c r="AQ57" s="138"/>
      <c r="AR57" s="138"/>
      <c r="AS57" s="138">
        <f>IF(AC55="","",AC55)</f>
        <v>4</v>
      </c>
      <c r="AT57" s="143">
        <f>IF(AG55="","",AG55)</f>
        <v>2</v>
      </c>
    </row>
    <row r="58" spans="1:46" ht="25.5" customHeight="1" x14ac:dyDescent="0.2">
      <c r="A58" s="871">
        <v>2</v>
      </c>
      <c r="B58" s="874">
        <f>B54+"００：３５"</f>
        <v>0.4201388888888889</v>
      </c>
      <c r="C58" s="901" t="s">
        <v>640</v>
      </c>
      <c r="D58" s="502" t="s">
        <v>812</v>
      </c>
      <c r="E58" s="886" t="s">
        <v>256</v>
      </c>
      <c r="F58" s="886"/>
      <c r="G58" s="886"/>
      <c r="H58" s="886"/>
      <c r="I58" s="886"/>
      <c r="J58" s="503" t="s">
        <v>813</v>
      </c>
      <c r="K58" s="901" t="s">
        <v>804</v>
      </c>
      <c r="L58" s="502" t="s">
        <v>811</v>
      </c>
      <c r="M58" s="886" t="s">
        <v>256</v>
      </c>
      <c r="N58" s="886"/>
      <c r="O58" s="886"/>
      <c r="P58" s="886"/>
      <c r="Q58" s="886"/>
      <c r="R58" s="503" t="s">
        <v>768</v>
      </c>
      <c r="S58" s="901" t="s">
        <v>805</v>
      </c>
      <c r="T58" s="502" t="s">
        <v>809</v>
      </c>
      <c r="U58" s="886" t="s">
        <v>256</v>
      </c>
      <c r="V58" s="886"/>
      <c r="W58" s="886"/>
      <c r="X58" s="886"/>
      <c r="Y58" s="886"/>
      <c r="Z58" s="503" t="s">
        <v>770</v>
      </c>
      <c r="AA58" s="901" t="s">
        <v>806</v>
      </c>
      <c r="AB58" s="502" t="s">
        <v>808</v>
      </c>
      <c r="AC58" s="886" t="s">
        <v>256</v>
      </c>
      <c r="AD58" s="886"/>
      <c r="AE58" s="886"/>
      <c r="AF58" s="886"/>
      <c r="AG58" s="886"/>
      <c r="AH58" s="503" t="s">
        <v>773</v>
      </c>
      <c r="AJ58" s="527" t="str">
        <f>C58</f>
        <v>a⑥</v>
      </c>
      <c r="AK58" s="141">
        <f>IF(F59="","",F59)</f>
        <v>1</v>
      </c>
      <c r="AL58" s="141">
        <f>IF(H59="","",H59)</f>
        <v>1</v>
      </c>
      <c r="AM58" s="141">
        <f>IF(F60="","",F60)</f>
        <v>2</v>
      </c>
      <c r="AN58" s="141">
        <f>IF(H60="","",H60)</f>
        <v>1</v>
      </c>
      <c r="AO58" s="141" t="str">
        <f>IF(F61="","",F61)</f>
        <v/>
      </c>
      <c r="AP58" s="141" t="str">
        <f>IF(H61="","",H61)</f>
        <v/>
      </c>
      <c r="AQ58" s="141"/>
      <c r="AR58" s="141"/>
      <c r="AS58" s="141">
        <f>IF(E59="","",E59)</f>
        <v>3</v>
      </c>
      <c r="AT58" s="142">
        <f>IF(I59="","",I59)</f>
        <v>2</v>
      </c>
    </row>
    <row r="59" spans="1:46" ht="25.5" customHeight="1" x14ac:dyDescent="0.2">
      <c r="A59" s="872"/>
      <c r="B59" s="875"/>
      <c r="C59" s="902"/>
      <c r="D59" s="887" t="s">
        <v>438</v>
      </c>
      <c r="E59" s="888">
        <f>IF(F59="","",SUM(F59:F60))</f>
        <v>3</v>
      </c>
      <c r="F59" s="479">
        <v>1</v>
      </c>
      <c r="G59" s="479" t="s">
        <v>1</v>
      </c>
      <c r="H59" s="479">
        <v>1</v>
      </c>
      <c r="I59" s="889">
        <f>IF(H59="","",SUM(H59:H60))</f>
        <v>2</v>
      </c>
      <c r="J59" s="890" t="s">
        <v>426</v>
      </c>
      <c r="K59" s="902"/>
      <c r="L59" s="887" t="s">
        <v>408</v>
      </c>
      <c r="M59" s="888">
        <f>IF(N59="","",SUM(N59:N60))</f>
        <v>2</v>
      </c>
      <c r="N59" s="479">
        <v>1</v>
      </c>
      <c r="O59" s="479" t="s">
        <v>1</v>
      </c>
      <c r="P59" s="479">
        <v>0</v>
      </c>
      <c r="Q59" s="889">
        <f>IF(P59="","",SUM(P59:P60))</f>
        <v>0</v>
      </c>
      <c r="R59" s="890" t="s">
        <v>415</v>
      </c>
      <c r="S59" s="902"/>
      <c r="T59" s="887" t="s">
        <v>405</v>
      </c>
      <c r="U59" s="888">
        <f>IF(V59="","",SUM(V59:V60))</f>
        <v>1</v>
      </c>
      <c r="V59" s="479">
        <v>0</v>
      </c>
      <c r="W59" s="479" t="s">
        <v>1</v>
      </c>
      <c r="X59" s="479">
        <v>0</v>
      </c>
      <c r="Y59" s="889">
        <f>IF(X59="","",SUM(X59:X60))</f>
        <v>0</v>
      </c>
      <c r="Z59" s="890" t="s">
        <v>810</v>
      </c>
      <c r="AA59" s="902"/>
      <c r="AB59" s="887" t="s">
        <v>396</v>
      </c>
      <c r="AC59" s="888">
        <f>IF(AD59="","",SUM(AD59:AD60))</f>
        <v>2</v>
      </c>
      <c r="AD59" s="479">
        <v>2</v>
      </c>
      <c r="AE59" s="479" t="s">
        <v>1</v>
      </c>
      <c r="AF59" s="479">
        <v>0</v>
      </c>
      <c r="AG59" s="889">
        <f>IF(AF59="","",SUM(AF59:AF60))</f>
        <v>1</v>
      </c>
      <c r="AH59" s="890" t="s">
        <v>441</v>
      </c>
      <c r="AJ59" s="528" t="str">
        <f>K58</f>
        <v>b⑥</v>
      </c>
      <c r="AK59" s="138">
        <f>IF(N59="","",N59)</f>
        <v>1</v>
      </c>
      <c r="AL59" s="138">
        <f>IF(P59="","",P59)</f>
        <v>0</v>
      </c>
      <c r="AM59" s="138">
        <f>IF(N60="","",N60)</f>
        <v>1</v>
      </c>
      <c r="AN59" s="138">
        <f>IF(P60="","",P60)</f>
        <v>0</v>
      </c>
      <c r="AO59" s="138" t="str">
        <f>IF(N61="","",N61)</f>
        <v/>
      </c>
      <c r="AP59" s="138" t="str">
        <f>IF(P61="","",P61)</f>
        <v/>
      </c>
      <c r="AQ59" s="138"/>
      <c r="AR59" s="138"/>
      <c r="AS59" s="138">
        <f>IF(M59="","",M59)</f>
        <v>2</v>
      </c>
      <c r="AT59" s="143">
        <f>Q59</f>
        <v>0</v>
      </c>
    </row>
    <row r="60" spans="1:46" ht="25.5" customHeight="1" x14ac:dyDescent="0.2">
      <c r="A60" s="872"/>
      <c r="B60" s="875"/>
      <c r="C60" s="902"/>
      <c r="D60" s="887"/>
      <c r="E60" s="888"/>
      <c r="F60" s="479">
        <v>2</v>
      </c>
      <c r="G60" s="479" t="s">
        <v>1</v>
      </c>
      <c r="H60" s="479">
        <v>1</v>
      </c>
      <c r="I60" s="889"/>
      <c r="J60" s="890"/>
      <c r="K60" s="902"/>
      <c r="L60" s="887"/>
      <c r="M60" s="888"/>
      <c r="N60" s="479">
        <v>1</v>
      </c>
      <c r="O60" s="479" t="s">
        <v>1</v>
      </c>
      <c r="P60" s="479">
        <v>0</v>
      </c>
      <c r="Q60" s="889"/>
      <c r="R60" s="890"/>
      <c r="S60" s="902"/>
      <c r="T60" s="887"/>
      <c r="U60" s="888"/>
      <c r="V60" s="479">
        <v>1</v>
      </c>
      <c r="W60" s="479" t="s">
        <v>1</v>
      </c>
      <c r="X60" s="479">
        <v>0</v>
      </c>
      <c r="Y60" s="889"/>
      <c r="Z60" s="890"/>
      <c r="AA60" s="902"/>
      <c r="AB60" s="887"/>
      <c r="AC60" s="888"/>
      <c r="AD60" s="479">
        <v>0</v>
      </c>
      <c r="AE60" s="479" t="s">
        <v>1</v>
      </c>
      <c r="AF60" s="479">
        <v>1</v>
      </c>
      <c r="AG60" s="889"/>
      <c r="AH60" s="890"/>
      <c r="AJ60" s="528" t="str">
        <f>S58</f>
        <v>c⑥</v>
      </c>
      <c r="AK60" s="138">
        <f>IF(V59="","",V59)</f>
        <v>0</v>
      </c>
      <c r="AL60" s="138">
        <f>IF(X59="","",X59)</f>
        <v>0</v>
      </c>
      <c r="AM60" s="138">
        <f>IF(V60="","",V60)</f>
        <v>1</v>
      </c>
      <c r="AN60" s="138">
        <f>IF(X60="","",X60)</f>
        <v>0</v>
      </c>
      <c r="AO60" s="138" t="str">
        <f>IF(V61="","",V61)</f>
        <v/>
      </c>
      <c r="AP60" s="138" t="str">
        <f>IF(X61="","",X61)</f>
        <v/>
      </c>
      <c r="AQ60" s="138"/>
      <c r="AR60" s="138"/>
      <c r="AS60" s="138">
        <f>IF(U59="","",U59)</f>
        <v>1</v>
      </c>
      <c r="AT60" s="143">
        <f>IF(Y59="","",Y59)</f>
        <v>0</v>
      </c>
    </row>
    <row r="61" spans="1:46" ht="25.5" customHeight="1" thickBot="1" x14ac:dyDescent="0.25">
      <c r="A61" s="910"/>
      <c r="B61" s="911"/>
      <c r="C61" s="912"/>
      <c r="D61" s="494" t="s">
        <v>412</v>
      </c>
      <c r="E61" s="495" t="str">
        <f>IF(F61="","",F61)</f>
        <v/>
      </c>
      <c r="F61" s="496"/>
      <c r="G61" s="496"/>
      <c r="H61" s="496"/>
      <c r="I61" s="496" t="str">
        <f>IF(H61="","",H61)</f>
        <v/>
      </c>
      <c r="J61" s="497" t="s">
        <v>427</v>
      </c>
      <c r="K61" s="912"/>
      <c r="L61" s="494" t="s">
        <v>400</v>
      </c>
      <c r="M61" s="495" t="str">
        <f>IF(N61="","",N61)</f>
        <v/>
      </c>
      <c r="N61" s="496"/>
      <c r="O61" s="496"/>
      <c r="P61" s="496"/>
      <c r="Q61" s="496" t="str">
        <f>IF(P61="","",P61)</f>
        <v/>
      </c>
      <c r="R61" s="497" t="s">
        <v>421</v>
      </c>
      <c r="S61" s="912"/>
      <c r="T61" s="494" t="s">
        <v>406</v>
      </c>
      <c r="U61" s="495" t="str">
        <f>IF(V61="","",V61)</f>
        <v/>
      </c>
      <c r="V61" s="496"/>
      <c r="W61" s="496"/>
      <c r="X61" s="496"/>
      <c r="Y61" s="496" t="str">
        <f>IF(X61="","",X61)</f>
        <v/>
      </c>
      <c r="Z61" s="497" t="s">
        <v>421</v>
      </c>
      <c r="AA61" s="912"/>
      <c r="AB61" s="494" t="s">
        <v>397</v>
      </c>
      <c r="AC61" s="495" t="str">
        <f>IF(AD61="","",AD61)</f>
        <v/>
      </c>
      <c r="AD61" s="496"/>
      <c r="AE61" s="496"/>
      <c r="AF61" s="496"/>
      <c r="AG61" s="496" t="str">
        <f>IF(AF61="","",AF61)</f>
        <v/>
      </c>
      <c r="AH61" s="497" t="s">
        <v>400</v>
      </c>
      <c r="AJ61" s="529" t="str">
        <f>AA58</f>
        <v>d⑥</v>
      </c>
      <c r="AK61" s="144">
        <f>IF(AD59="","",AD59)</f>
        <v>2</v>
      </c>
      <c r="AL61" s="144">
        <f>IF(AF59="","",AF59)</f>
        <v>0</v>
      </c>
      <c r="AM61" s="144">
        <f>IF(AD60="","",AD60)</f>
        <v>0</v>
      </c>
      <c r="AN61" s="144">
        <f>IF(AF60="","",AF60)</f>
        <v>1</v>
      </c>
      <c r="AO61" s="144" t="str">
        <f>IF(AD61="","",AD61)</f>
        <v/>
      </c>
      <c r="AP61" s="144" t="str">
        <f>IF(AF61="","",AF61)</f>
        <v/>
      </c>
      <c r="AQ61" s="144"/>
      <c r="AR61" s="144"/>
      <c r="AS61" s="144">
        <f>IF(AC59="","",AC59)</f>
        <v>2</v>
      </c>
      <c r="AT61" s="145">
        <f>IF(AG59="","",AG59)</f>
        <v>1</v>
      </c>
    </row>
    <row r="62" spans="1:46" ht="29.25" customHeight="1" x14ac:dyDescent="0.2">
      <c r="A62" s="492" t="s">
        <v>93</v>
      </c>
      <c r="B62" s="445"/>
      <c r="C62" s="446"/>
      <c r="D62" s="447"/>
      <c r="E62" s="448"/>
      <c r="F62" s="449"/>
      <c r="G62" s="450"/>
      <c r="H62" s="449"/>
      <c r="I62" s="451"/>
      <c r="J62" s="452"/>
      <c r="K62" s="453"/>
      <c r="L62" s="452"/>
      <c r="M62" s="454"/>
      <c r="N62" s="451"/>
      <c r="O62" s="451"/>
      <c r="P62" s="451"/>
      <c r="Q62" s="451"/>
      <c r="R62" s="452"/>
      <c r="S62" s="453"/>
      <c r="T62" s="452"/>
      <c r="U62" s="454"/>
      <c r="V62" s="451"/>
      <c r="W62" s="451"/>
      <c r="X62" s="451"/>
      <c r="Y62" s="451"/>
      <c r="Z62" s="452"/>
      <c r="AA62" s="453"/>
      <c r="AB62" s="452"/>
      <c r="AC62" s="454"/>
      <c r="AD62" s="451"/>
      <c r="AE62" s="451"/>
      <c r="AF62" s="451"/>
      <c r="AG62" s="451"/>
      <c r="AH62" s="452"/>
      <c r="AJ62" s="530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</row>
    <row r="63" spans="1:46" ht="27" customHeight="1" x14ac:dyDescent="0.2">
      <c r="A63" s="861" t="s">
        <v>71</v>
      </c>
      <c r="B63" s="861"/>
      <c r="C63" s="861"/>
      <c r="D63" s="861"/>
      <c r="E63" s="861"/>
      <c r="F63" s="861"/>
      <c r="G63" s="861"/>
      <c r="H63" s="861"/>
      <c r="I63" s="861"/>
      <c r="J63" s="861"/>
      <c r="K63" s="861"/>
      <c r="L63" s="861"/>
      <c r="M63" s="861"/>
      <c r="N63" s="861"/>
      <c r="O63" s="861"/>
      <c r="P63" s="861"/>
      <c r="Q63" s="861"/>
      <c r="R63" s="861"/>
      <c r="S63" s="861"/>
      <c r="T63" s="861"/>
      <c r="U63" s="861"/>
      <c r="V63" s="861"/>
      <c r="W63" s="861"/>
      <c r="X63" s="861"/>
      <c r="Y63" s="861"/>
      <c r="Z63" s="861"/>
      <c r="AA63" s="861"/>
      <c r="AB63" s="861"/>
      <c r="AC63" s="861"/>
      <c r="AD63" s="861"/>
      <c r="AE63" s="861"/>
      <c r="AF63" s="861"/>
      <c r="AG63" s="861"/>
      <c r="AH63" s="861"/>
      <c r="AJ63" s="530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</row>
    <row r="64" spans="1:46" ht="12" customHeight="1" x14ac:dyDescent="0.2">
      <c r="A64" s="455"/>
      <c r="B64" s="456"/>
      <c r="C64" s="456"/>
      <c r="D64" s="457"/>
      <c r="E64" s="456"/>
      <c r="F64" s="457"/>
      <c r="G64" s="456"/>
      <c r="H64" s="457"/>
      <c r="I64" s="456"/>
      <c r="J64" s="457"/>
      <c r="K64" s="456"/>
      <c r="L64" s="457"/>
      <c r="M64" s="456"/>
      <c r="N64" s="456"/>
      <c r="O64" s="456"/>
      <c r="P64" s="456"/>
      <c r="Q64" s="456"/>
      <c r="R64" s="457"/>
      <c r="S64" s="456"/>
      <c r="T64" s="457"/>
      <c r="U64" s="456"/>
      <c r="V64" s="456"/>
      <c r="W64" s="456"/>
      <c r="X64" s="456"/>
      <c r="Y64" s="456"/>
      <c r="Z64" s="457"/>
      <c r="AA64" s="456"/>
      <c r="AB64" s="457"/>
      <c r="AC64" s="456"/>
      <c r="AD64" s="456"/>
      <c r="AE64" s="456"/>
      <c r="AF64" s="456"/>
      <c r="AG64" s="456"/>
      <c r="AH64" s="457"/>
      <c r="AJ64" s="530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</row>
    <row r="65" spans="1:46" ht="12" customHeight="1" x14ac:dyDescent="0.2">
      <c r="A65" s="896" t="s">
        <v>267</v>
      </c>
      <c r="B65" s="896"/>
      <c r="C65" s="896"/>
      <c r="D65" s="896"/>
      <c r="E65" s="896"/>
      <c r="F65" s="896"/>
      <c r="G65" s="896"/>
      <c r="H65" s="896"/>
      <c r="I65" s="896"/>
      <c r="J65" s="896"/>
      <c r="K65" s="896"/>
      <c r="L65" s="498"/>
      <c r="M65" s="499"/>
      <c r="N65" s="499"/>
      <c r="O65" s="499"/>
      <c r="P65" s="499"/>
      <c r="Q65" s="499"/>
      <c r="R65" s="498"/>
      <c r="S65" s="864" t="s">
        <v>726</v>
      </c>
      <c r="T65" s="864"/>
      <c r="U65" s="864"/>
      <c r="V65" s="864"/>
      <c r="W65" s="864"/>
      <c r="X65" s="864"/>
      <c r="Y65" s="864"/>
      <c r="Z65" s="864"/>
      <c r="AA65" s="864"/>
      <c r="AB65" s="864"/>
      <c r="AC65" s="864"/>
      <c r="AD65" s="864"/>
      <c r="AE65" s="864"/>
      <c r="AF65" s="864"/>
      <c r="AG65" s="864"/>
      <c r="AH65" s="864"/>
      <c r="AJ65" s="530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</row>
    <row r="66" spans="1:46" ht="12" customHeight="1" thickBot="1" x14ac:dyDescent="0.25">
      <c r="A66" s="897"/>
      <c r="B66" s="897"/>
      <c r="C66" s="897"/>
      <c r="D66" s="897"/>
      <c r="E66" s="897"/>
      <c r="F66" s="897"/>
      <c r="G66" s="897"/>
      <c r="H66" s="897"/>
      <c r="I66" s="897"/>
      <c r="J66" s="897"/>
      <c r="K66" s="897"/>
      <c r="L66" s="500"/>
      <c r="M66" s="501"/>
      <c r="N66" s="501"/>
      <c r="O66" s="501"/>
      <c r="P66" s="501"/>
      <c r="Q66" s="501"/>
      <c r="R66" s="500"/>
      <c r="S66" s="865"/>
      <c r="T66" s="865"/>
      <c r="U66" s="865"/>
      <c r="V66" s="865"/>
      <c r="W66" s="865"/>
      <c r="X66" s="865"/>
      <c r="Y66" s="865"/>
      <c r="Z66" s="865"/>
      <c r="AA66" s="865"/>
      <c r="AB66" s="865"/>
      <c r="AC66" s="865"/>
      <c r="AD66" s="865"/>
      <c r="AE66" s="865"/>
      <c r="AF66" s="865"/>
      <c r="AG66" s="865"/>
      <c r="AH66" s="865"/>
      <c r="AJ66" s="530"/>
      <c r="AK66" s="959" t="s">
        <v>110</v>
      </c>
      <c r="AL66" s="960"/>
      <c r="AM66" s="960"/>
      <c r="AN66" s="960"/>
      <c r="AO66" s="139"/>
      <c r="AP66" s="139"/>
      <c r="AQ66" s="139"/>
      <c r="AR66" s="139"/>
      <c r="AS66" s="139"/>
      <c r="AT66" s="139"/>
    </row>
    <row r="67" spans="1:46" ht="29.1" customHeight="1" x14ac:dyDescent="0.2">
      <c r="A67" s="478" t="s">
        <v>72</v>
      </c>
      <c r="B67" s="489" t="s">
        <v>73</v>
      </c>
      <c r="C67" s="488" t="s">
        <v>74</v>
      </c>
      <c r="D67" s="866" t="s">
        <v>260</v>
      </c>
      <c r="E67" s="867"/>
      <c r="F67" s="867"/>
      <c r="G67" s="867"/>
      <c r="H67" s="867"/>
      <c r="I67" s="867"/>
      <c r="J67" s="868"/>
      <c r="K67" s="488" t="s">
        <v>74</v>
      </c>
      <c r="L67" s="866" t="s">
        <v>261</v>
      </c>
      <c r="M67" s="867"/>
      <c r="N67" s="867"/>
      <c r="O67" s="867"/>
      <c r="P67" s="867"/>
      <c r="Q67" s="867"/>
      <c r="R67" s="868"/>
      <c r="S67" s="488" t="s">
        <v>74</v>
      </c>
      <c r="T67" s="866" t="s">
        <v>252</v>
      </c>
      <c r="U67" s="867"/>
      <c r="V67" s="867"/>
      <c r="W67" s="867"/>
      <c r="X67" s="867"/>
      <c r="Y67" s="867"/>
      <c r="Z67" s="868"/>
      <c r="AA67" s="488" t="s">
        <v>74</v>
      </c>
      <c r="AB67" s="866" t="s">
        <v>263</v>
      </c>
      <c r="AC67" s="867"/>
      <c r="AD67" s="867"/>
      <c r="AE67" s="867"/>
      <c r="AF67" s="867"/>
      <c r="AG67" s="867"/>
      <c r="AH67" s="868"/>
      <c r="AJ67" s="526"/>
      <c r="AK67" s="140" t="s">
        <v>106</v>
      </c>
      <c r="AL67" s="140" t="s">
        <v>107</v>
      </c>
      <c r="AM67" s="140" t="s">
        <v>108</v>
      </c>
      <c r="AN67" s="140" t="s">
        <v>109</v>
      </c>
      <c r="AO67" s="140" t="s">
        <v>113</v>
      </c>
      <c r="AP67" s="140" t="s">
        <v>114</v>
      </c>
      <c r="AQ67" s="140" t="s">
        <v>115</v>
      </c>
      <c r="AR67" s="140" t="s">
        <v>116</v>
      </c>
      <c r="AS67" s="140" t="s">
        <v>111</v>
      </c>
      <c r="AT67" s="140" t="s">
        <v>112</v>
      </c>
    </row>
    <row r="68" spans="1:46" ht="22.5" customHeight="1" x14ac:dyDescent="0.2">
      <c r="A68" s="871">
        <v>1</v>
      </c>
      <c r="B68" s="904">
        <v>0.375</v>
      </c>
      <c r="C68" s="907" t="s">
        <v>644</v>
      </c>
      <c r="D68" s="490" t="str">
        <f>IF(C68="","",VLOOKUP(C68,data!$B$3:$T$151,10,FALSE))</f>
        <v>Ａ3位</v>
      </c>
      <c r="E68" s="877" t="str">
        <f>IF(C68="","",VLOOKUP(C68,data!$B$3:$T$151,3,FALSE))</f>
        <v>男子Ｆリーグ</v>
      </c>
      <c r="F68" s="877"/>
      <c r="G68" s="877"/>
      <c r="H68" s="877"/>
      <c r="I68" s="877"/>
      <c r="J68" s="491" t="str">
        <f>IF(C68="","",VLOOKUP(C68,data!$B$3:$T$151,12,FALSE))</f>
        <v>Ｄ3位</v>
      </c>
      <c r="K68" s="907" t="s">
        <v>647</v>
      </c>
      <c r="L68" s="490" t="str">
        <f>IF(K68="","",VLOOKUP(K68,data!$B$3:$T$151,10,FALSE))</f>
        <v>Ｂ3位</v>
      </c>
      <c r="M68" s="877" t="str">
        <f>IF(K68="","",VLOOKUP(K68,data!$B$3:$T$151,3,FALSE))</f>
        <v>男子Ｆリーグ</v>
      </c>
      <c r="N68" s="877"/>
      <c r="O68" s="877"/>
      <c r="P68" s="877"/>
      <c r="Q68" s="877"/>
      <c r="R68" s="491" t="str">
        <f>IF(K68="","",VLOOKUP(K68,data!$B$3:$T$151,12,FALSE))</f>
        <v>Ｅ3位</v>
      </c>
      <c r="S68" s="907" t="s">
        <v>649</v>
      </c>
      <c r="T68" s="490" t="str">
        <f>IF(S68="","",VLOOKUP(S68,data!$B$3:$T$151,10,FALSE))</f>
        <v>Ｃ3位</v>
      </c>
      <c r="U68" s="877" t="str">
        <f>IF(S68="","",VLOOKUP(S68,data!$B$3:$T$151,3,FALSE))</f>
        <v>男子Ｆリーグ</v>
      </c>
      <c r="V68" s="877"/>
      <c r="W68" s="877"/>
      <c r="X68" s="877"/>
      <c r="Y68" s="877"/>
      <c r="Z68" s="491" t="str">
        <f>IF(S68="","",VLOOKUP(S68,data!$B$3:$T$151,12,FALSE))</f>
        <v>Ｆ3位</v>
      </c>
      <c r="AA68" s="913"/>
      <c r="AB68" s="504" t="str">
        <f>IF(AA68="","",VLOOKUP(AA68,data!$B$3:$T$151,10,FALSE))</f>
        <v/>
      </c>
      <c r="AC68" s="916" t="str">
        <f>IF(AA68="","",VLOOKUP(AA68,data!$B$3:$T$151,3,FALSE))</f>
        <v/>
      </c>
      <c r="AD68" s="916"/>
      <c r="AE68" s="916"/>
      <c r="AF68" s="916"/>
      <c r="AG68" s="916"/>
      <c r="AH68" s="505" t="str">
        <f>IF(AA68="","",VLOOKUP(AA68,data!$B$3:$T$151,12,FALSE))</f>
        <v/>
      </c>
      <c r="AJ68" s="527" t="str">
        <f>C68</f>
        <v>ＦＡ①</v>
      </c>
      <c r="AK68" s="141">
        <f>IF(F69="","",F69)</f>
        <v>3</v>
      </c>
      <c r="AL68" s="141">
        <f>IF(H69="","",H69)</f>
        <v>0</v>
      </c>
      <c r="AM68" s="141">
        <f>IF(F70="","",F70)</f>
        <v>1</v>
      </c>
      <c r="AN68" s="141">
        <f>IF(H70="","",H70)</f>
        <v>0</v>
      </c>
      <c r="AO68" s="141" t="str">
        <f>IF(F71="","",F71)</f>
        <v/>
      </c>
      <c r="AP68" s="141" t="str">
        <f>IF(H71="","",H71)</f>
        <v/>
      </c>
      <c r="AQ68" s="141" t="str">
        <f>IF(F72="","",F72)</f>
        <v/>
      </c>
      <c r="AR68" s="141" t="str">
        <f>IF(H72="","",H72)</f>
        <v/>
      </c>
      <c r="AS68" s="141">
        <f>IF(AND(E69="",E71="",E72=""),"",SUM(E69:E72))</f>
        <v>4</v>
      </c>
      <c r="AT68" s="142">
        <f>IF(AND(I69="",I71="",I72=""),"",SUM(I69:I72))</f>
        <v>0</v>
      </c>
    </row>
    <row r="69" spans="1:46" ht="22.5" customHeight="1" x14ac:dyDescent="0.2">
      <c r="A69" s="872"/>
      <c r="B69" s="905"/>
      <c r="C69" s="908"/>
      <c r="D69" s="869" t="str">
        <f>IF(C68="","",VLOOKUP(C68,data!$B$3:$T$151,18,FALSE))</f>
        <v>フリーデン</v>
      </c>
      <c r="E69" s="870">
        <f>IF(F69="","",SUM(F69:F70))</f>
        <v>4</v>
      </c>
      <c r="F69" s="440">
        <v>3</v>
      </c>
      <c r="G69" s="440" t="s">
        <v>1</v>
      </c>
      <c r="H69" s="440">
        <v>0</v>
      </c>
      <c r="I69" s="881">
        <f>IF(H69="","",SUM(H69:H70))</f>
        <v>0</v>
      </c>
      <c r="J69" s="882" t="str">
        <f>IF(C68="","",VLOOKUP(C68,data!$B$3:$T$151,19,FALSE))</f>
        <v>はんのう</v>
      </c>
      <c r="K69" s="908"/>
      <c r="L69" s="869" t="str">
        <f>IF(K68="","",VLOOKUP(K68,data!$B$3:$T$151,18,FALSE))</f>
        <v>広島</v>
      </c>
      <c r="M69" s="870">
        <f>IF(N69="","",SUM(N69:N70))</f>
        <v>2</v>
      </c>
      <c r="N69" s="440">
        <v>1</v>
      </c>
      <c r="O69" s="440" t="s">
        <v>1</v>
      </c>
      <c r="P69" s="440">
        <v>0</v>
      </c>
      <c r="Q69" s="881">
        <f>IF(P69="","",SUM(P69:P70))</f>
        <v>1</v>
      </c>
      <c r="R69" s="882" t="str">
        <f>IF(K68="","",VLOOKUP(K68,data!$B$3:$T$151,19,FALSE))</f>
        <v>各務原</v>
      </c>
      <c r="S69" s="908"/>
      <c r="T69" s="869" t="str">
        <f>IF(S68="","",VLOOKUP(S68,data!$B$3:$T$151,18,FALSE))</f>
        <v>横田</v>
      </c>
      <c r="U69" s="870">
        <f>IF(V69="","",SUM(V69:V70))</f>
        <v>0</v>
      </c>
      <c r="V69" s="440">
        <v>0</v>
      </c>
      <c r="W69" s="440" t="s">
        <v>1</v>
      </c>
      <c r="X69" s="440">
        <v>0</v>
      </c>
      <c r="Y69" s="881">
        <f>IF(X69="","",SUM(X69:X70))</f>
        <v>1</v>
      </c>
      <c r="Z69" s="882" t="str">
        <f>IF(S68="","",VLOOKUP(S68,data!$B$3:$T$151,19,FALSE))</f>
        <v>伊万里</v>
      </c>
      <c r="AA69" s="914"/>
      <c r="AB69" s="899" t="str">
        <f>IF(AA68="","",VLOOKUP(AA68,data!$B$3:$T$151,18,FALSE))</f>
        <v/>
      </c>
      <c r="AC69" s="891" t="str">
        <f>IF(AD69="","",SUM(AD69:AD70))</f>
        <v/>
      </c>
      <c r="AD69" s="486"/>
      <c r="AE69" s="486" t="s">
        <v>1</v>
      </c>
      <c r="AF69" s="486"/>
      <c r="AG69" s="892" t="str">
        <f>IF(AF69="","",SUM(AF69:AF70))</f>
        <v/>
      </c>
      <c r="AH69" s="898" t="str">
        <f>IF(AA68="","",VLOOKUP(AA68,data!$B$3:$T$151,19,FALSE))</f>
        <v/>
      </c>
      <c r="AJ69" s="528" t="str">
        <f>K68</f>
        <v>ＦＢ①</v>
      </c>
      <c r="AK69" s="138">
        <f>IF(N69="","",N69)</f>
        <v>1</v>
      </c>
      <c r="AL69" s="138">
        <f>IF(P69="","",P69)</f>
        <v>0</v>
      </c>
      <c r="AM69" s="138">
        <f>IF(N70="","",N70)</f>
        <v>1</v>
      </c>
      <c r="AN69" s="138">
        <f>IF(P70="","",P70)</f>
        <v>1</v>
      </c>
      <c r="AO69" s="138" t="str">
        <f>IF(N71="","",N71)</f>
        <v/>
      </c>
      <c r="AP69" s="138" t="str">
        <f>IF(P71="","",P71)</f>
        <v/>
      </c>
      <c r="AQ69" s="138" t="str">
        <f>IF(N72="","",N72)</f>
        <v/>
      </c>
      <c r="AR69" s="138" t="str">
        <f>IF(P72="","",P72)</f>
        <v/>
      </c>
      <c r="AS69" s="138">
        <f>IF(AND(M69="",M71="",M72=""),"",SUM(M69:M72))</f>
        <v>2</v>
      </c>
      <c r="AT69" s="143">
        <f>IF(AND(Q69="",Q71="",Q72=""),"",SUM(Q69:Q72))</f>
        <v>1</v>
      </c>
    </row>
    <row r="70" spans="1:46" ht="22.5" customHeight="1" x14ac:dyDescent="0.2">
      <c r="A70" s="872"/>
      <c r="B70" s="905"/>
      <c r="C70" s="908"/>
      <c r="D70" s="869"/>
      <c r="E70" s="870"/>
      <c r="F70" s="440">
        <v>1</v>
      </c>
      <c r="G70" s="440" t="s">
        <v>1</v>
      </c>
      <c r="H70" s="440">
        <v>0</v>
      </c>
      <c r="I70" s="881"/>
      <c r="J70" s="882"/>
      <c r="K70" s="908"/>
      <c r="L70" s="869"/>
      <c r="M70" s="870"/>
      <c r="N70" s="440">
        <v>1</v>
      </c>
      <c r="O70" s="440" t="s">
        <v>1</v>
      </c>
      <c r="P70" s="440">
        <v>1</v>
      </c>
      <c r="Q70" s="881"/>
      <c r="R70" s="882"/>
      <c r="S70" s="908"/>
      <c r="T70" s="869"/>
      <c r="U70" s="870"/>
      <c r="V70" s="440">
        <v>0</v>
      </c>
      <c r="W70" s="440" t="s">
        <v>1</v>
      </c>
      <c r="X70" s="440">
        <v>1</v>
      </c>
      <c r="Y70" s="881"/>
      <c r="Z70" s="882"/>
      <c r="AA70" s="914"/>
      <c r="AB70" s="899"/>
      <c r="AC70" s="891"/>
      <c r="AD70" s="486"/>
      <c r="AE70" s="486" t="s">
        <v>1</v>
      </c>
      <c r="AF70" s="486"/>
      <c r="AG70" s="892"/>
      <c r="AH70" s="898"/>
      <c r="AJ70" s="528" t="str">
        <f>S68</f>
        <v>ＦＣ①</v>
      </c>
      <c r="AK70" s="138">
        <f>IF(V69="","",V69)</f>
        <v>0</v>
      </c>
      <c r="AL70" s="138">
        <f>IF(X69="","",X69)</f>
        <v>0</v>
      </c>
      <c r="AM70" s="138">
        <f>IF(V70="","",V70)</f>
        <v>0</v>
      </c>
      <c r="AN70" s="138">
        <f>IF(X70="","",X70)</f>
        <v>1</v>
      </c>
      <c r="AO70" s="138" t="str">
        <f>IF(V71="","",V71)</f>
        <v/>
      </c>
      <c r="AP70" s="138" t="str">
        <f>IF(X71="","",X71)</f>
        <v/>
      </c>
      <c r="AQ70" s="138" t="str">
        <f>IF(V72="","",V72)</f>
        <v/>
      </c>
      <c r="AR70" s="138" t="str">
        <f>IF(X72="","",X72)</f>
        <v/>
      </c>
      <c r="AS70" s="138">
        <f>IF(AND(U69="",U71="",U72=""),"",SUM(U69:U72))</f>
        <v>0</v>
      </c>
      <c r="AT70" s="143">
        <f>IF(AND(Y69="",Y71="",Y72=""),"",SUM(Y69:Y72))</f>
        <v>1</v>
      </c>
    </row>
    <row r="71" spans="1:46" ht="22.5" customHeight="1" x14ac:dyDescent="0.2">
      <c r="A71" s="872"/>
      <c r="B71" s="905"/>
      <c r="C71" s="908"/>
      <c r="D71" s="506" t="str">
        <f>IF(D69="","",VLOOKUP(D69,参加チーム!$C$7:$D$56,2,FALSE))</f>
        <v>栃木県</v>
      </c>
      <c r="E71" s="507" t="str">
        <f>IF(F71="","",F71)</f>
        <v/>
      </c>
      <c r="F71" s="440"/>
      <c r="G71" s="440"/>
      <c r="H71" s="440"/>
      <c r="I71" s="440" t="str">
        <f>IF(H71="","",H71)</f>
        <v/>
      </c>
      <c r="J71" s="508" t="str">
        <f>IF(J69="","",VLOOKUP(J69,参加チーム!$C$7:$D$56,2,FALSE))</f>
        <v>埼玉県</v>
      </c>
      <c r="K71" s="908"/>
      <c r="L71" s="506" t="str">
        <f>IF(L69="","",VLOOKUP(L69,参加チーム!$C$7:$D$56,2,FALSE))</f>
        <v>広島県</v>
      </c>
      <c r="M71" s="507" t="str">
        <f>IF(N71="","",N71)</f>
        <v/>
      </c>
      <c r="N71" s="440"/>
      <c r="O71" s="440"/>
      <c r="P71" s="440"/>
      <c r="Q71" s="440" t="str">
        <f>IF(P71="","",P71)</f>
        <v/>
      </c>
      <c r="R71" s="508" t="str">
        <f>IF(R69="","",VLOOKUP(R69,参加チーム!$C$7:$D$56,2,FALSE))</f>
        <v>岐阜県</v>
      </c>
      <c r="S71" s="908"/>
      <c r="T71" s="506" t="str">
        <f>IF(T69="","",VLOOKUP(T69,参加チーム!$C$7:$D$56,2,FALSE))</f>
        <v>島根県</v>
      </c>
      <c r="U71" s="507" t="str">
        <f>IF(V71="","",V71)</f>
        <v/>
      </c>
      <c r="V71" s="440"/>
      <c r="W71" s="440"/>
      <c r="X71" s="440"/>
      <c r="Y71" s="440" t="str">
        <f>IF(X71="","",X71)</f>
        <v/>
      </c>
      <c r="Z71" s="508" t="str">
        <f>IF(Z69="","",VLOOKUP(Z69,参加チーム!$C$7:$D$56,2,FALSE))</f>
        <v>佐賀県</v>
      </c>
      <c r="AA71" s="914"/>
      <c r="AB71" s="512" t="str">
        <f>IF(AB69="","",VLOOKUP(AB69,参加チーム!$C$7:$D$56,2,FALSE))</f>
        <v/>
      </c>
      <c r="AC71" s="513" t="str">
        <f>IF(AD71="","",AD71)</f>
        <v/>
      </c>
      <c r="AD71" s="486"/>
      <c r="AE71" s="486"/>
      <c r="AF71" s="486"/>
      <c r="AG71" s="486" t="str">
        <f>IF(AF71="","",AF71)</f>
        <v/>
      </c>
      <c r="AH71" s="514" t="str">
        <f>IF(AH69="","",VLOOKUP(AH69,参加チーム!$C$7:$D$56,2,FALSE))</f>
        <v/>
      </c>
      <c r="AJ71" s="528">
        <f>AA68</f>
        <v>0</v>
      </c>
      <c r="AK71" s="138" t="str">
        <f>IF(AD69="","",AD69)</f>
        <v/>
      </c>
      <c r="AL71" s="138" t="str">
        <f>IF(AF69="","",AF69)</f>
        <v/>
      </c>
      <c r="AM71" s="138" t="str">
        <f>IF(AD70="","",AD70)</f>
        <v/>
      </c>
      <c r="AN71" s="138" t="str">
        <f>IF(AF70="","",AF70)</f>
        <v/>
      </c>
      <c r="AO71" s="138" t="str">
        <f>IF(AD71="","",AD71)</f>
        <v/>
      </c>
      <c r="AP71" s="138" t="str">
        <f>IF(AF71="","",AF71)</f>
        <v/>
      </c>
      <c r="AQ71" s="138" t="str">
        <f>IF(AD72="","",AD72)</f>
        <v/>
      </c>
      <c r="AR71" s="138" t="str">
        <f>IF(AF72="","",AF72)</f>
        <v/>
      </c>
      <c r="AS71" s="138" t="str">
        <f>IF(AND(AC69="",AC71="",AC72=""),"",SUM(AC69:AC72))</f>
        <v/>
      </c>
      <c r="AT71" s="143" t="str">
        <f>IF(AND(AG69="",AG71="",AG72=""),"",SUM(AG69:AG72))</f>
        <v/>
      </c>
    </row>
    <row r="72" spans="1:46" ht="22.5" customHeight="1" x14ac:dyDescent="0.2">
      <c r="A72" s="873"/>
      <c r="B72" s="906"/>
      <c r="C72" s="909"/>
      <c r="D72" s="509"/>
      <c r="E72" s="510" t="str">
        <f>IF(F72="","",F72)</f>
        <v/>
      </c>
      <c r="F72" s="443"/>
      <c r="G72" s="443"/>
      <c r="H72" s="443"/>
      <c r="I72" s="443" t="str">
        <f>IF(H72="","",H72)</f>
        <v/>
      </c>
      <c r="J72" s="511"/>
      <c r="K72" s="909"/>
      <c r="L72" s="509"/>
      <c r="M72" s="510" t="str">
        <f>IF(N72="","",N72)</f>
        <v/>
      </c>
      <c r="N72" s="443"/>
      <c r="O72" s="443"/>
      <c r="P72" s="443"/>
      <c r="Q72" s="443" t="str">
        <f>IF(P72="","",P72)</f>
        <v/>
      </c>
      <c r="R72" s="511"/>
      <c r="S72" s="909"/>
      <c r="T72" s="509"/>
      <c r="U72" s="510" t="str">
        <f>IF(V72="","",V72)</f>
        <v/>
      </c>
      <c r="V72" s="443"/>
      <c r="W72" s="443"/>
      <c r="X72" s="443"/>
      <c r="Y72" s="443" t="str">
        <f>IF(X72="","",X72)</f>
        <v/>
      </c>
      <c r="Z72" s="511" t="str">
        <f>IF(S72="","",VLOOKUP(S72,data!$B$3:$T$151,12,FALSE))</f>
        <v/>
      </c>
      <c r="AA72" s="915"/>
      <c r="AB72" s="515"/>
      <c r="AC72" s="516" t="str">
        <f>IF(AD72="","",AD72)</f>
        <v/>
      </c>
      <c r="AD72" s="487"/>
      <c r="AE72" s="487"/>
      <c r="AF72" s="487"/>
      <c r="AG72" s="487" t="str">
        <f>IF(AF72="","",AF72)</f>
        <v/>
      </c>
      <c r="AH72" s="517"/>
      <c r="AJ72" s="529"/>
      <c r="AK72" s="144"/>
      <c r="AL72" s="144"/>
      <c r="AM72" s="144"/>
      <c r="AN72" s="144"/>
      <c r="AO72" s="144"/>
      <c r="AP72" s="144"/>
      <c r="AQ72" s="144"/>
      <c r="AR72" s="144"/>
      <c r="AS72" s="144"/>
      <c r="AT72" s="145"/>
    </row>
    <row r="73" spans="1:46" ht="22.5" customHeight="1" x14ac:dyDescent="0.2">
      <c r="A73" s="871">
        <v>2</v>
      </c>
      <c r="B73" s="904">
        <f>B68+"００：３５"</f>
        <v>0.39930555555555558</v>
      </c>
      <c r="C73" s="907">
        <v>1</v>
      </c>
      <c r="D73" s="490" t="str">
        <f>IF(C73="","",VLOOKUP(C73,data!$B$3:$T$151,10,FALSE))</f>
        <v>Ｅ１位</v>
      </c>
      <c r="E73" s="877" t="str">
        <f>IF(C73="","",VLOOKUP(C73,data!$B$3:$T$151,3,FALSE))</f>
        <v>男子１回戦</v>
      </c>
      <c r="F73" s="877"/>
      <c r="G73" s="877"/>
      <c r="H73" s="877"/>
      <c r="I73" s="877"/>
      <c r="J73" s="491" t="str">
        <f>IF(C73="","",VLOOKUP(C73,data!$B$3:$T$151,12,FALSE))</f>
        <v>Ｃ２位</v>
      </c>
      <c r="K73" s="907">
        <v>2</v>
      </c>
      <c r="L73" s="490" t="str">
        <f>IF(K73="","",VLOOKUP(K73,data!$B$3:$T$151,10,FALSE))</f>
        <v>Ｄ２位</v>
      </c>
      <c r="M73" s="877" t="str">
        <f>IF(K73="","",VLOOKUP(K73,data!$B$3:$T$151,3,FALSE))</f>
        <v>男子１回戦</v>
      </c>
      <c r="N73" s="877"/>
      <c r="O73" s="877"/>
      <c r="P73" s="877"/>
      <c r="Q73" s="877"/>
      <c r="R73" s="491" t="str">
        <f>IF(K73="","",VLOOKUP(K73,data!$B$3:$T$151,12,FALSE))</f>
        <v>Ｆ２位</v>
      </c>
      <c r="S73" s="907">
        <v>3</v>
      </c>
      <c r="T73" s="490" t="str">
        <f>IF(S73="","",VLOOKUP(S73,data!$B$3:$T$151,10,FALSE))</f>
        <v>Ａ２位</v>
      </c>
      <c r="U73" s="877" t="str">
        <f>IF(S73="","",VLOOKUP(S73,data!$B$3:$T$151,3,FALSE))</f>
        <v>男子１回戦</v>
      </c>
      <c r="V73" s="877"/>
      <c r="W73" s="877"/>
      <c r="X73" s="877"/>
      <c r="Y73" s="877"/>
      <c r="Z73" s="491" t="str">
        <f>IF(S73="","",VLOOKUP(S73,data!$B$3:$T$151,12,FALSE))</f>
        <v>Ｅ２位</v>
      </c>
      <c r="AA73" s="907">
        <v>4</v>
      </c>
      <c r="AB73" s="490" t="str">
        <f>IF(AA73="","",VLOOKUP(AA73,data!$B$3:$T$151,10,FALSE))</f>
        <v>Ｂ２位</v>
      </c>
      <c r="AC73" s="877" t="str">
        <f>IF(AA73="","",VLOOKUP(AA73,data!$B$3:$T$151,3,FALSE))</f>
        <v>男子１回戦</v>
      </c>
      <c r="AD73" s="877"/>
      <c r="AE73" s="877"/>
      <c r="AF73" s="877"/>
      <c r="AG73" s="877"/>
      <c r="AH73" s="491" t="str">
        <f>IF(AA73="","",VLOOKUP(AA73,data!$B$3:$T$151,12,FALSE))</f>
        <v>Ｆ１位</v>
      </c>
      <c r="AJ73" s="527">
        <f>C73</f>
        <v>1</v>
      </c>
      <c r="AK73" s="141">
        <f>IF(F74="","",F74)</f>
        <v>0</v>
      </c>
      <c r="AL73" s="141">
        <f>IF(H74="","",H74)</f>
        <v>0</v>
      </c>
      <c r="AM73" s="141">
        <f>IF(F75="","",F75)</f>
        <v>2</v>
      </c>
      <c r="AN73" s="141">
        <f>IF(H75="","",H75)</f>
        <v>0</v>
      </c>
      <c r="AO73" s="141" t="str">
        <f>IF(F76="","",F76)</f>
        <v/>
      </c>
      <c r="AP73" s="141" t="str">
        <f>IF(H76="","",H76)</f>
        <v/>
      </c>
      <c r="AQ73" s="141" t="str">
        <f>IF(F77="","",F77)</f>
        <v/>
      </c>
      <c r="AR73" s="141" t="str">
        <f>IF(H77="","",H77)</f>
        <v/>
      </c>
      <c r="AS73" s="141">
        <f>IF(AND(E74="",E76="",E77=""),"",SUM(E74:E77))</f>
        <v>2</v>
      </c>
      <c r="AT73" s="142">
        <f>IF(AND(I74="",I76="",I77=""),"",SUM(I74:I77))</f>
        <v>0</v>
      </c>
    </row>
    <row r="74" spans="1:46" ht="22.5" customHeight="1" x14ac:dyDescent="0.2">
      <c r="A74" s="872"/>
      <c r="B74" s="905"/>
      <c r="C74" s="908"/>
      <c r="D74" s="869" t="str">
        <f>IF(C73="","",VLOOKUP(C73,data!$B$3:$T$151,18,FALSE))</f>
        <v>春照</v>
      </c>
      <c r="E74" s="870">
        <f>IF(F74="","",SUM(F74:F75))</f>
        <v>2</v>
      </c>
      <c r="F74" s="440">
        <v>0</v>
      </c>
      <c r="G74" s="440" t="s">
        <v>1</v>
      </c>
      <c r="H74" s="440">
        <v>0</v>
      </c>
      <c r="I74" s="881">
        <f>IF(H74="","",SUM(H74:H75))</f>
        <v>0</v>
      </c>
      <c r="J74" s="882" t="str">
        <f>IF(C73="","",VLOOKUP(C73,data!$B$3:$T$151,19,FALSE))</f>
        <v>大谷</v>
      </c>
      <c r="K74" s="908"/>
      <c r="L74" s="869" t="str">
        <f>IF(K73="","",VLOOKUP(K73,data!$B$3:$T$151,18,FALSE))</f>
        <v>常磐・糸生</v>
      </c>
      <c r="M74" s="870">
        <f>IF(N74="","",SUM(N74:N75))</f>
        <v>5</v>
      </c>
      <c r="N74" s="440">
        <v>3</v>
      </c>
      <c r="O74" s="440" t="s">
        <v>1</v>
      </c>
      <c r="P74" s="440">
        <v>0</v>
      </c>
      <c r="Q74" s="881">
        <f>IF(P74="","",SUM(P74:P75))</f>
        <v>0</v>
      </c>
      <c r="R74" s="882" t="str">
        <f>IF(K73="","",VLOOKUP(K73,data!$B$3:$T$151,19,FALSE))</f>
        <v>石動</v>
      </c>
      <c r="S74" s="908"/>
      <c r="T74" s="869" t="str">
        <f>IF(S73="","",VLOOKUP(S73,data!$B$3:$T$151,18,FALSE))</f>
        <v>丹波・瑞穂</v>
      </c>
      <c r="U74" s="870">
        <f>IF(V74="","",SUM(V74:V75))</f>
        <v>2</v>
      </c>
      <c r="V74" s="440">
        <v>0</v>
      </c>
      <c r="W74" s="440" t="s">
        <v>1</v>
      </c>
      <c r="X74" s="440">
        <v>0</v>
      </c>
      <c r="Y74" s="881">
        <f>IF(X74="","",SUM(X74:X75))</f>
        <v>0</v>
      </c>
      <c r="Z74" s="882" t="str">
        <f>IF(S73="","",VLOOKUP(S73,data!$B$3:$T$151,19,FALSE))</f>
        <v>八川</v>
      </c>
      <c r="AA74" s="908"/>
      <c r="AB74" s="869" t="str">
        <f>IF(AA73="","",VLOOKUP(AA73,data!$B$3:$T$151,18,FALSE))</f>
        <v>ＫＵＧＡ</v>
      </c>
      <c r="AC74" s="870">
        <f>IF(AD74="","",SUM(AD74:AD75))</f>
        <v>1</v>
      </c>
      <c r="AD74" s="440">
        <v>0</v>
      </c>
      <c r="AE74" s="440" t="s">
        <v>1</v>
      </c>
      <c r="AF74" s="440">
        <v>0</v>
      </c>
      <c r="AG74" s="881">
        <f>IF(AF74="","",SUM(AF74:AF75))</f>
        <v>1</v>
      </c>
      <c r="AH74" s="882" t="str">
        <f>IF(AA73="","",VLOOKUP(AA73,data!$B$3:$T$151,19,FALSE))</f>
        <v>水堀・沼宮内</v>
      </c>
      <c r="AJ74" s="528">
        <f>K73</f>
        <v>2</v>
      </c>
      <c r="AK74" s="138">
        <f>IF(N74="","",N74)</f>
        <v>3</v>
      </c>
      <c r="AL74" s="138">
        <f>IF(P74="","",P74)</f>
        <v>0</v>
      </c>
      <c r="AM74" s="138">
        <f>IF(N75="","",N75)</f>
        <v>2</v>
      </c>
      <c r="AN74" s="138">
        <f>IF(P75="","",P75)</f>
        <v>0</v>
      </c>
      <c r="AO74" s="138" t="str">
        <f>IF(N76="","",N76)</f>
        <v/>
      </c>
      <c r="AP74" s="138" t="str">
        <f>IF(P76="","",P76)</f>
        <v/>
      </c>
      <c r="AQ74" s="138" t="str">
        <f>IF(N77="","",N77)</f>
        <v/>
      </c>
      <c r="AR74" s="138" t="str">
        <f>IF(P77="","",P77)</f>
        <v/>
      </c>
      <c r="AS74" s="138">
        <f>IF(AND(M74="",M76="",M77=""),"",SUM(M74:M77))</f>
        <v>5</v>
      </c>
      <c r="AT74" s="143">
        <f>IF(AND(Q74="",Q76="",Q77=""),"",SUM(Q74:Q77))</f>
        <v>0</v>
      </c>
    </row>
    <row r="75" spans="1:46" ht="22.5" customHeight="1" x14ac:dyDescent="0.2">
      <c r="A75" s="872"/>
      <c r="B75" s="905"/>
      <c r="C75" s="908"/>
      <c r="D75" s="869"/>
      <c r="E75" s="870"/>
      <c r="F75" s="440">
        <v>2</v>
      </c>
      <c r="G75" s="440" t="s">
        <v>1</v>
      </c>
      <c r="H75" s="440">
        <v>0</v>
      </c>
      <c r="I75" s="881"/>
      <c r="J75" s="882"/>
      <c r="K75" s="908"/>
      <c r="L75" s="869"/>
      <c r="M75" s="870"/>
      <c r="N75" s="440">
        <v>2</v>
      </c>
      <c r="O75" s="440" t="s">
        <v>1</v>
      </c>
      <c r="P75" s="440">
        <v>0</v>
      </c>
      <c r="Q75" s="881"/>
      <c r="R75" s="882"/>
      <c r="S75" s="908"/>
      <c r="T75" s="869"/>
      <c r="U75" s="870"/>
      <c r="V75" s="440">
        <v>2</v>
      </c>
      <c r="W75" s="440" t="s">
        <v>1</v>
      </c>
      <c r="X75" s="440">
        <v>0</v>
      </c>
      <c r="Y75" s="881"/>
      <c r="Z75" s="882"/>
      <c r="AA75" s="908"/>
      <c r="AB75" s="869"/>
      <c r="AC75" s="870"/>
      <c r="AD75" s="440">
        <v>1</v>
      </c>
      <c r="AE75" s="440" t="s">
        <v>1</v>
      </c>
      <c r="AF75" s="440">
        <v>1</v>
      </c>
      <c r="AG75" s="881"/>
      <c r="AH75" s="882"/>
      <c r="AJ75" s="528">
        <f>S73</f>
        <v>3</v>
      </c>
      <c r="AK75" s="138">
        <f>IF(V74="","",V74)</f>
        <v>0</v>
      </c>
      <c r="AL75" s="138">
        <f>IF(X74="","",X74)</f>
        <v>0</v>
      </c>
      <c r="AM75" s="138">
        <f>IF(V75="","",V75)</f>
        <v>2</v>
      </c>
      <c r="AN75" s="138">
        <f>IF(X75="","",X75)</f>
        <v>0</v>
      </c>
      <c r="AO75" s="138" t="str">
        <f>IF(V76="","",V76)</f>
        <v/>
      </c>
      <c r="AP75" s="138" t="str">
        <f>IF(X76="","",X76)</f>
        <v/>
      </c>
      <c r="AQ75" s="138" t="str">
        <f>IF(V77="","",V77)</f>
        <v/>
      </c>
      <c r="AR75" s="138" t="str">
        <f>IF(X77="","",X77)</f>
        <v/>
      </c>
      <c r="AS75" s="138">
        <f>IF(AND(U74="",U76="",U77=""),"",SUM(U74:U77))</f>
        <v>2</v>
      </c>
      <c r="AT75" s="143">
        <f>IF(AND(Y74="",Y76="",Y77=""),"",SUM(Y74:Y77))</f>
        <v>0</v>
      </c>
    </row>
    <row r="76" spans="1:46" ht="22.5" customHeight="1" x14ac:dyDescent="0.2">
      <c r="A76" s="872"/>
      <c r="B76" s="905"/>
      <c r="C76" s="908"/>
      <c r="D76" s="506" t="str">
        <f>IF(D74="","",VLOOKUP(D74,参加チーム!$C$7:$D$56,2,FALSE))</f>
        <v>滋賀県</v>
      </c>
      <c r="E76" s="507" t="str">
        <f>IF(F76="","",F76)</f>
        <v/>
      </c>
      <c r="F76" s="440"/>
      <c r="G76" s="440" t="s">
        <v>268</v>
      </c>
      <c r="H76" s="440"/>
      <c r="I76" s="440" t="str">
        <f>IF(H76="","",H76)</f>
        <v/>
      </c>
      <c r="J76" s="508" t="str">
        <f>IF(J74="","",VLOOKUP(J74,参加チーム!$C$7:$D$56,2,FALSE))</f>
        <v>富山県</v>
      </c>
      <c r="K76" s="908"/>
      <c r="L76" s="506" t="str">
        <f>IF(L74="","",VLOOKUP(L74,参加チーム!$C$7:$D$56,2,FALSE))</f>
        <v>福井県</v>
      </c>
      <c r="M76" s="507" t="str">
        <f>IF(N76="","",N76)</f>
        <v/>
      </c>
      <c r="N76" s="440"/>
      <c r="O76" s="440" t="s">
        <v>529</v>
      </c>
      <c r="P76" s="440"/>
      <c r="Q76" s="440" t="str">
        <f>IF(P76="","",P76)</f>
        <v/>
      </c>
      <c r="R76" s="508" t="str">
        <f>IF(R74="","",VLOOKUP(R74,参加チーム!$C$7:$D$56,2,FALSE))</f>
        <v>富山県</v>
      </c>
      <c r="S76" s="908"/>
      <c r="T76" s="506" t="str">
        <f>IF(T74="","",VLOOKUP(T74,参加チーム!$C$7:$D$56,2,FALSE))</f>
        <v>京都府</v>
      </c>
      <c r="U76" s="507" t="str">
        <f>IF(V76="","",V76)</f>
        <v/>
      </c>
      <c r="V76" s="440"/>
      <c r="W76" s="440" t="s">
        <v>268</v>
      </c>
      <c r="X76" s="440"/>
      <c r="Y76" s="440" t="str">
        <f>IF(X76="","",X76)</f>
        <v/>
      </c>
      <c r="Z76" s="508" t="str">
        <f>IF(Z74="","",VLOOKUP(Z74,参加チーム!$C$7:$D$56,2,FALSE))</f>
        <v>島根県</v>
      </c>
      <c r="AA76" s="908"/>
      <c r="AB76" s="506" t="str">
        <f>IF(AB74="","",VLOOKUP(AB74,参加チーム!$C$7:$D$56,2,FALSE))</f>
        <v>山口県</v>
      </c>
      <c r="AC76" s="507" t="str">
        <f>IF(AD76="","",AD76)</f>
        <v/>
      </c>
      <c r="AD76" s="440"/>
      <c r="AE76" s="440" t="s">
        <v>268</v>
      </c>
      <c r="AF76" s="440"/>
      <c r="AG76" s="440" t="str">
        <f>IF(AF76="","",AF76)</f>
        <v/>
      </c>
      <c r="AH76" s="508" t="str">
        <f>IF(AH74="","",VLOOKUP(AH74,参加チーム!$C$7:$D$56,2,FALSE))</f>
        <v>岩手県</v>
      </c>
      <c r="AJ76" s="528">
        <f>AA73</f>
        <v>4</v>
      </c>
      <c r="AK76" s="138">
        <f>IF(AD74="","",AD74)</f>
        <v>0</v>
      </c>
      <c r="AL76" s="138">
        <f>IF(AF74="","",AF74)</f>
        <v>0</v>
      </c>
      <c r="AM76" s="138">
        <f>IF(AD75="","",AD75)</f>
        <v>1</v>
      </c>
      <c r="AN76" s="138">
        <f>IF(AF75="","",AF75)</f>
        <v>1</v>
      </c>
      <c r="AO76" s="138" t="str">
        <f>IF(AD76="","",AD76)</f>
        <v/>
      </c>
      <c r="AP76" s="138" t="str">
        <f>IF(AF76="","",AF76)</f>
        <v/>
      </c>
      <c r="AQ76" s="138">
        <f>IF(AD77="","",AD77)</f>
        <v>3</v>
      </c>
      <c r="AR76" s="138">
        <f>IF(AF77="","",AF77)</f>
        <v>2</v>
      </c>
      <c r="AS76" s="138">
        <f>IF(AND(AC74="",AC76="",AC77=""),"",SUM(AC74:AC77))</f>
        <v>4</v>
      </c>
      <c r="AT76" s="143">
        <f>IF(AND(AG74="",AG76="",AG77=""),"",SUM(AG74:AG77))</f>
        <v>3</v>
      </c>
    </row>
    <row r="77" spans="1:46" ht="22.5" customHeight="1" x14ac:dyDescent="0.2">
      <c r="A77" s="872"/>
      <c r="B77" s="906"/>
      <c r="C77" s="909"/>
      <c r="D77" s="509"/>
      <c r="E77" s="510" t="str">
        <f>IF(F77="","",F77)</f>
        <v/>
      </c>
      <c r="F77" s="443"/>
      <c r="G77" s="443" t="s">
        <v>269</v>
      </c>
      <c r="H77" s="443"/>
      <c r="I77" s="443" t="str">
        <f>IF(H77="","",H77)</f>
        <v/>
      </c>
      <c r="J77" s="511"/>
      <c r="K77" s="909"/>
      <c r="L77" s="509"/>
      <c r="M77" s="510" t="str">
        <f>IF(N77="","",N77)</f>
        <v/>
      </c>
      <c r="N77" s="443"/>
      <c r="O77" s="443" t="s">
        <v>77</v>
      </c>
      <c r="P77" s="443"/>
      <c r="Q77" s="443" t="str">
        <f>IF(P77="","",P77)</f>
        <v/>
      </c>
      <c r="R77" s="511"/>
      <c r="S77" s="909"/>
      <c r="T77" s="509"/>
      <c r="U77" s="510" t="str">
        <f>IF(V77="","",V77)</f>
        <v/>
      </c>
      <c r="V77" s="443"/>
      <c r="W77" s="443" t="s">
        <v>269</v>
      </c>
      <c r="X77" s="443"/>
      <c r="Y77" s="443" t="str">
        <f>IF(X77="","",X77)</f>
        <v/>
      </c>
      <c r="Z77" s="511"/>
      <c r="AA77" s="909"/>
      <c r="AB77" s="509"/>
      <c r="AC77" s="510">
        <f>IF(AD77="","",AD77)</f>
        <v>3</v>
      </c>
      <c r="AD77" s="443">
        <v>3</v>
      </c>
      <c r="AE77" s="443" t="s">
        <v>269</v>
      </c>
      <c r="AF77" s="443">
        <v>2</v>
      </c>
      <c r="AG77" s="443">
        <f>IF(AF77="","",AF77)</f>
        <v>2</v>
      </c>
      <c r="AH77" s="511"/>
      <c r="AJ77" s="529"/>
      <c r="AK77" s="144"/>
      <c r="AL77" s="144"/>
      <c r="AM77" s="144"/>
      <c r="AN77" s="144"/>
      <c r="AO77" s="144"/>
      <c r="AP77" s="144"/>
      <c r="AQ77" s="144"/>
      <c r="AR77" s="144"/>
      <c r="AS77" s="144"/>
      <c r="AT77" s="145"/>
    </row>
    <row r="78" spans="1:46" ht="22.5" customHeight="1" x14ac:dyDescent="0.2">
      <c r="A78" s="871">
        <v>3</v>
      </c>
      <c r="B78" s="904">
        <f>B73+"００：３５"</f>
        <v>0.42361111111111116</v>
      </c>
      <c r="C78" s="901" t="s">
        <v>663</v>
      </c>
      <c r="D78" s="502" t="str">
        <f>IF(C78="","",VLOOKUP(C78,data!$B$3:$T$151,10,FALSE))</f>
        <v>b3位</v>
      </c>
      <c r="E78" s="886" t="str">
        <f>IF(C78="","",VLOOKUP(C78,data!$B$3:$T$151,3,FALSE))</f>
        <v>女子fリーグ</v>
      </c>
      <c r="F78" s="886"/>
      <c r="G78" s="886"/>
      <c r="H78" s="886"/>
      <c r="I78" s="886"/>
      <c r="J78" s="503" t="str">
        <f>IF(C78="","",VLOOKUP(C78,data!$B$3:$T$151,12,FALSE))</f>
        <v>e3位</v>
      </c>
      <c r="K78" s="901" t="s">
        <v>658</v>
      </c>
      <c r="L78" s="502" t="str">
        <f>IF(K78="","",VLOOKUP(K78,data!$B$3:$T$151,10,FALSE))</f>
        <v>c3位</v>
      </c>
      <c r="M78" s="886" t="str">
        <f>IF(K78="","",VLOOKUP(K78,data!$B$3:$T$151,3,FALSE))</f>
        <v>女子fリーグ</v>
      </c>
      <c r="N78" s="886"/>
      <c r="O78" s="886"/>
      <c r="P78" s="886"/>
      <c r="Q78" s="886"/>
      <c r="R78" s="503" t="str">
        <f>IF(K78="","",VLOOKUP(K78,data!$B$3:$T$151,12,FALSE))</f>
        <v>a4位</v>
      </c>
      <c r="S78" s="907" t="s">
        <v>818</v>
      </c>
      <c r="T78" s="490" t="str">
        <f>IF(S78="","",VLOOKUP(S78,data!$B$3:$T$151,10,FALSE))</f>
        <v>Ｄ3位</v>
      </c>
      <c r="U78" s="877" t="str">
        <f>IF(S78="","",VLOOKUP(S78,data!$B$3:$T$151,3,FALSE))</f>
        <v>男子Fリーグ</v>
      </c>
      <c r="V78" s="877"/>
      <c r="W78" s="877"/>
      <c r="X78" s="877"/>
      <c r="Y78" s="877"/>
      <c r="Z78" s="491" t="str">
        <f>IF(S78="","",VLOOKUP(S78,data!$B$3:$T$151,12,FALSE))</f>
        <v>Ｃ4位</v>
      </c>
      <c r="AA78" s="901" t="s">
        <v>852</v>
      </c>
      <c r="AB78" s="502" t="s">
        <v>858</v>
      </c>
      <c r="AC78" s="886" t="s">
        <v>857</v>
      </c>
      <c r="AD78" s="886"/>
      <c r="AE78" s="886"/>
      <c r="AF78" s="886"/>
      <c r="AG78" s="886"/>
      <c r="AH78" s="503"/>
      <c r="AJ78" s="527" t="str">
        <f>C78</f>
        <v>fbア</v>
      </c>
      <c r="AK78" s="141">
        <f>IF(F79="","",F79)</f>
        <v>0</v>
      </c>
      <c r="AL78" s="141">
        <f>IF(H79="","",H79)</f>
        <v>1</v>
      </c>
      <c r="AM78" s="141">
        <f>IF(F80="","",F80)</f>
        <v>0</v>
      </c>
      <c r="AN78" s="141">
        <f>IF(H80="","",H80)</f>
        <v>1</v>
      </c>
      <c r="AO78" s="141" t="str">
        <f>IF(F81="","",F81)</f>
        <v/>
      </c>
      <c r="AP78" s="141" t="str">
        <f>IF(H81="","",H81)</f>
        <v/>
      </c>
      <c r="AQ78" s="141" t="str">
        <f>IF(F82="","",F82)</f>
        <v/>
      </c>
      <c r="AR78" s="141" t="str">
        <f>IF(H82="","",H82)</f>
        <v/>
      </c>
      <c r="AS78" s="141">
        <f>IF(AND(E79="",E81="",E82=""),"",SUM(E79:E82))</f>
        <v>0</v>
      </c>
      <c r="AT78" s="142">
        <f>IF(AND(I79="",I81="",I82=""),"",SUM(I79:I82))</f>
        <v>2</v>
      </c>
    </row>
    <row r="79" spans="1:46" ht="22.5" customHeight="1" x14ac:dyDescent="0.2">
      <c r="A79" s="872"/>
      <c r="B79" s="905"/>
      <c r="C79" s="902"/>
      <c r="D79" s="887" t="str">
        <f>IF(C78="","",VLOOKUP(C78,data!$B$3:$T$151,18,FALSE))</f>
        <v>丹波・瑞穂</v>
      </c>
      <c r="E79" s="888">
        <f>IF(F79="","",SUM(F79:F80))</f>
        <v>0</v>
      </c>
      <c r="F79" s="479">
        <v>0</v>
      </c>
      <c r="G79" s="479" t="s">
        <v>1</v>
      </c>
      <c r="H79" s="479">
        <v>1</v>
      </c>
      <c r="I79" s="889">
        <f>IF(H79="","",SUM(H79:H80))</f>
        <v>2</v>
      </c>
      <c r="J79" s="890" t="str">
        <f>IF(C78="","",VLOOKUP(C78,data!$B$3:$T$151,19,FALSE))</f>
        <v>横田</v>
      </c>
      <c r="K79" s="902"/>
      <c r="L79" s="887" t="str">
        <f>IF(K78="","",VLOOKUP(K78,data!$B$3:$T$151,18,FALSE))</f>
        <v>南アルプス</v>
      </c>
      <c r="M79" s="888">
        <f>IF(N79="","",SUM(N79:N80))</f>
        <v>2</v>
      </c>
      <c r="N79" s="479">
        <v>0</v>
      </c>
      <c r="O79" s="479" t="s">
        <v>1</v>
      </c>
      <c r="P79" s="479">
        <v>0</v>
      </c>
      <c r="Q79" s="889">
        <f>IF(P79="","",SUM(P79:P80))</f>
        <v>1</v>
      </c>
      <c r="R79" s="890" t="str">
        <f>IF(K78="","",VLOOKUP(K78,data!$B$3:$T$151,19,FALSE))</f>
        <v>広島</v>
      </c>
      <c r="S79" s="908"/>
      <c r="T79" s="869" t="str">
        <f>IF(S78="","",VLOOKUP(S78,data!$B$3:$T$151,18,FALSE))</f>
        <v>はんのう</v>
      </c>
      <c r="U79" s="870">
        <f>IF(V79="","",SUM(V79:V80))</f>
        <v>0</v>
      </c>
      <c r="V79" s="440">
        <v>0</v>
      </c>
      <c r="W79" s="440" t="s">
        <v>1</v>
      </c>
      <c r="X79" s="440">
        <v>1</v>
      </c>
      <c r="Y79" s="881">
        <f>IF(X79="","",SUM(X79:X80))</f>
        <v>1</v>
      </c>
      <c r="Z79" s="882" t="str">
        <f>IF(S78="","",VLOOKUP(S78,data!$B$3:$T$151,19,FALSE))</f>
        <v>南アルプス</v>
      </c>
      <c r="AA79" s="902"/>
      <c r="AB79" s="887" t="s">
        <v>854</v>
      </c>
      <c r="AC79" s="888">
        <f>IF(AD79="","",SUM(AD79:AD80))</f>
        <v>2</v>
      </c>
      <c r="AD79" s="479">
        <v>0</v>
      </c>
      <c r="AE79" s="479" t="s">
        <v>1</v>
      </c>
      <c r="AF79" s="479">
        <v>0</v>
      </c>
      <c r="AG79" s="889">
        <f>IF(AF79="","",SUM(AF79:AF80))</f>
        <v>0</v>
      </c>
      <c r="AH79" s="890" t="s">
        <v>855</v>
      </c>
      <c r="AJ79" s="528" t="str">
        <f>K78</f>
        <v>fcア</v>
      </c>
      <c r="AK79" s="138">
        <f>IF(N79="","",N79)</f>
        <v>0</v>
      </c>
      <c r="AL79" s="138">
        <f>IF(P79="","",P79)</f>
        <v>0</v>
      </c>
      <c r="AM79" s="138">
        <f>IF(N80="","",N80)</f>
        <v>2</v>
      </c>
      <c r="AN79" s="138">
        <f>IF(P80="","",P80)</f>
        <v>1</v>
      </c>
      <c r="AO79" s="138" t="str">
        <f>IF(N81="","",N81)</f>
        <v/>
      </c>
      <c r="AP79" s="138" t="str">
        <f>IF(P81="","",P81)</f>
        <v/>
      </c>
      <c r="AQ79" s="138" t="str">
        <f>IF(N82="","",N82)</f>
        <v/>
      </c>
      <c r="AR79" s="138" t="str">
        <f>IF(P82="","",P82)</f>
        <v/>
      </c>
      <c r="AS79" s="138">
        <f>IF(AND(M79="",M81="",M82=""),"",SUM(M79:M82))</f>
        <v>2</v>
      </c>
      <c r="AT79" s="143">
        <f>IF(AND(Q79="",Q81="",Q82=""),"",SUM(Q79:Q82))</f>
        <v>1</v>
      </c>
    </row>
    <row r="80" spans="1:46" ht="22.5" customHeight="1" x14ac:dyDescent="0.2">
      <c r="A80" s="872"/>
      <c r="B80" s="905"/>
      <c r="C80" s="902"/>
      <c r="D80" s="887"/>
      <c r="E80" s="888"/>
      <c r="F80" s="479">
        <v>0</v>
      </c>
      <c r="G80" s="479" t="s">
        <v>1</v>
      </c>
      <c r="H80" s="479">
        <v>1</v>
      </c>
      <c r="I80" s="889"/>
      <c r="J80" s="890"/>
      <c r="K80" s="902"/>
      <c r="L80" s="887"/>
      <c r="M80" s="888"/>
      <c r="N80" s="479">
        <v>2</v>
      </c>
      <c r="O80" s="479" t="s">
        <v>1</v>
      </c>
      <c r="P80" s="479">
        <v>1</v>
      </c>
      <c r="Q80" s="889"/>
      <c r="R80" s="890"/>
      <c r="S80" s="908"/>
      <c r="T80" s="869"/>
      <c r="U80" s="870"/>
      <c r="V80" s="440">
        <v>0</v>
      </c>
      <c r="W80" s="440" t="s">
        <v>1</v>
      </c>
      <c r="X80" s="440">
        <v>0</v>
      </c>
      <c r="Y80" s="881"/>
      <c r="Z80" s="882"/>
      <c r="AA80" s="902"/>
      <c r="AB80" s="887"/>
      <c r="AC80" s="888"/>
      <c r="AD80" s="479">
        <v>2</v>
      </c>
      <c r="AE80" s="479" t="s">
        <v>1</v>
      </c>
      <c r="AF80" s="479">
        <v>0</v>
      </c>
      <c r="AG80" s="889"/>
      <c r="AH80" s="890"/>
      <c r="AJ80" s="528" t="str">
        <f>S78</f>
        <v>ＦＡ②</v>
      </c>
      <c r="AK80" s="138">
        <f>IF(V79="","",V79)</f>
        <v>0</v>
      </c>
      <c r="AL80" s="138">
        <f>IF(X79="","",X79)</f>
        <v>1</v>
      </c>
      <c r="AM80" s="138">
        <f>IF(V80="","",V80)</f>
        <v>0</v>
      </c>
      <c r="AN80" s="138">
        <f>IF(X80="","",X80)</f>
        <v>0</v>
      </c>
      <c r="AO80" s="138" t="str">
        <f>IF(V81="","",V81)</f>
        <v/>
      </c>
      <c r="AP80" s="138" t="str">
        <f>IF(X81="","",X81)</f>
        <v/>
      </c>
      <c r="AQ80" s="138" t="str">
        <f>IF(V82="","",V82)</f>
        <v/>
      </c>
      <c r="AR80" s="138" t="str">
        <f>IF(X82="","",X82)</f>
        <v/>
      </c>
      <c r="AS80" s="138">
        <f>IF(AND(U79="",U81="",U82=""),"",SUM(U79:U82))</f>
        <v>0</v>
      </c>
      <c r="AT80" s="143">
        <f>IF(AND(Y79="",Y81="",Y82=""),"",SUM(Y79:Y82))</f>
        <v>1</v>
      </c>
    </row>
    <row r="81" spans="1:46" ht="22.5" customHeight="1" x14ac:dyDescent="0.2">
      <c r="A81" s="872"/>
      <c r="B81" s="905"/>
      <c r="C81" s="902"/>
      <c r="D81" s="518" t="str">
        <f>IF(D79="","",VLOOKUP(D79,参加チーム!$C$7:$D$56,2,FALSE))</f>
        <v>京都府</v>
      </c>
      <c r="E81" s="519" t="str">
        <f>IF(F81="","",F81)</f>
        <v/>
      </c>
      <c r="F81" s="479"/>
      <c r="G81" s="479"/>
      <c r="H81" s="479"/>
      <c r="I81" s="479" t="str">
        <f>IF(H81="","",H81)</f>
        <v/>
      </c>
      <c r="J81" s="520" t="str">
        <f>IF(J79="","",VLOOKUP(J79,参加チーム!$C$7:$D$56,2,FALSE))</f>
        <v>島根県</v>
      </c>
      <c r="K81" s="902"/>
      <c r="L81" s="518" t="str">
        <f>IF(L79="","",VLOOKUP(L79,参加チーム!$C$7:$D$56,2,FALSE))</f>
        <v>山梨県</v>
      </c>
      <c r="M81" s="519" t="str">
        <f>IF(N81="","",N81)</f>
        <v/>
      </c>
      <c r="N81" s="479"/>
      <c r="O81" s="479"/>
      <c r="P81" s="479"/>
      <c r="Q81" s="479" t="str">
        <f>IF(P81="","",P81)</f>
        <v/>
      </c>
      <c r="R81" s="520" t="str">
        <f>IF(R79="","",VLOOKUP(R79,参加チーム!$C$7:$D$56,2,FALSE))</f>
        <v>広島県</v>
      </c>
      <c r="S81" s="908"/>
      <c r="T81" s="506" t="str">
        <f>IF(T79="","",VLOOKUP(T79,参加チーム!$C$7:$D$56,2,FALSE))</f>
        <v>埼玉県</v>
      </c>
      <c r="U81" s="507" t="str">
        <f>IF(V81="","",V81)</f>
        <v/>
      </c>
      <c r="V81" s="440"/>
      <c r="W81" s="440" t="s">
        <v>268</v>
      </c>
      <c r="X81" s="440"/>
      <c r="Y81" s="440" t="str">
        <f>IF(X81="","",X81)</f>
        <v/>
      </c>
      <c r="Z81" s="508" t="str">
        <f>IF(Z79="","",VLOOKUP(Z79,参加チーム!$C$7:$D$56,2,FALSE))</f>
        <v>山梨県</v>
      </c>
      <c r="AA81" s="902"/>
      <c r="AB81" s="518" t="str">
        <f>IF(AB79="","",VLOOKUP(AB79,参加チーム!$C$7:$D$56,2,FALSE))</f>
        <v>鳥取県</v>
      </c>
      <c r="AC81" s="519" t="str">
        <f>IF(AD81="","",AD81)</f>
        <v/>
      </c>
      <c r="AD81" s="479"/>
      <c r="AE81" s="479"/>
      <c r="AF81" s="479"/>
      <c r="AG81" s="479" t="str">
        <f>IF(AF81="","",AF81)</f>
        <v/>
      </c>
      <c r="AH81" s="520" t="str">
        <f>IF(AH79="","",VLOOKUP(AH79,参加チーム!$C$7:$D$56,2,FALSE))</f>
        <v>栃木県</v>
      </c>
      <c r="AJ81" s="528" t="str">
        <f>AA78</f>
        <v>faア</v>
      </c>
      <c r="AK81" s="138">
        <f>IF(AD79="","",AD79)</f>
        <v>0</v>
      </c>
      <c r="AL81" s="138">
        <f>IF(AF79="","",AF79)</f>
        <v>0</v>
      </c>
      <c r="AM81" s="138">
        <f>IF(AD80="","",AD80)</f>
        <v>2</v>
      </c>
      <c r="AN81" s="138">
        <f>IF(AF80="","",AF80)</f>
        <v>0</v>
      </c>
      <c r="AO81" s="138" t="str">
        <f>IF(AD81="","",AD81)</f>
        <v/>
      </c>
      <c r="AP81" s="138" t="str">
        <f>IF(AF81="","",AF81)</f>
        <v/>
      </c>
      <c r="AQ81" s="138" t="str">
        <f>IF(AD82="","",AD82)</f>
        <v/>
      </c>
      <c r="AR81" s="138" t="str">
        <f>IF(AF82="","",AF82)</f>
        <v/>
      </c>
      <c r="AS81" s="138">
        <f>IF(AND(AC79="",AC81="",AC82=""),"",SUM(AC79:AC82))</f>
        <v>2</v>
      </c>
      <c r="AT81" s="143">
        <f>IF(AND(AG79="",AG81="",AG82=""),"",SUM(AG79:AG82))</f>
        <v>0</v>
      </c>
    </row>
    <row r="82" spans="1:46" ht="22.5" customHeight="1" x14ac:dyDescent="0.2">
      <c r="A82" s="872"/>
      <c r="B82" s="906"/>
      <c r="C82" s="903"/>
      <c r="D82" s="521"/>
      <c r="E82" s="522" t="str">
        <f>IF(F82="","",F82)</f>
        <v/>
      </c>
      <c r="F82" s="482"/>
      <c r="G82" s="482"/>
      <c r="H82" s="482"/>
      <c r="I82" s="482" t="str">
        <f>IF(H82="","",H82)</f>
        <v/>
      </c>
      <c r="J82" s="523"/>
      <c r="K82" s="903"/>
      <c r="L82" s="521"/>
      <c r="M82" s="522" t="str">
        <f>IF(N82="","",N82)</f>
        <v/>
      </c>
      <c r="N82" s="482"/>
      <c r="O82" s="482"/>
      <c r="P82" s="482"/>
      <c r="Q82" s="482" t="str">
        <f>IF(P82="","",P82)</f>
        <v/>
      </c>
      <c r="R82" s="523"/>
      <c r="S82" s="909"/>
      <c r="T82" s="509"/>
      <c r="U82" s="510" t="str">
        <f>IF(V82="","",V82)</f>
        <v/>
      </c>
      <c r="V82" s="443"/>
      <c r="W82" s="443" t="s">
        <v>269</v>
      </c>
      <c r="X82" s="443"/>
      <c r="Y82" s="443" t="str">
        <f>IF(X82="","",X82)</f>
        <v/>
      </c>
      <c r="Z82" s="511"/>
      <c r="AA82" s="903"/>
      <c r="AB82" s="521"/>
      <c r="AC82" s="522" t="str">
        <f>IF(AD82="","",AD82)</f>
        <v/>
      </c>
      <c r="AD82" s="482"/>
      <c r="AE82" s="482"/>
      <c r="AF82" s="482"/>
      <c r="AG82" s="482" t="str">
        <f>IF(AF82="","",AF82)</f>
        <v/>
      </c>
      <c r="AH82" s="523"/>
      <c r="AJ82" s="529"/>
      <c r="AK82" s="144"/>
      <c r="AL82" s="144"/>
      <c r="AM82" s="144"/>
      <c r="AN82" s="144"/>
      <c r="AO82" s="144"/>
      <c r="AP82" s="144"/>
      <c r="AQ82" s="144"/>
      <c r="AR82" s="144"/>
      <c r="AS82" s="144"/>
      <c r="AT82" s="145"/>
    </row>
    <row r="83" spans="1:46" ht="22.5" customHeight="1" x14ac:dyDescent="0.2">
      <c r="A83" s="871">
        <v>4</v>
      </c>
      <c r="B83" s="904">
        <f>B78+"００：３５"</f>
        <v>0.44791666666666674</v>
      </c>
      <c r="C83" s="913"/>
      <c r="D83" s="504" t="str">
        <f>IF(C83="","",VLOOKUP(C83,data!$B$3:$T$151,10,FALSE))</f>
        <v/>
      </c>
      <c r="E83" s="916" t="str">
        <f>IF(C83="","",VLOOKUP(C83,data!$B$3:$T$151,3,FALSE))</f>
        <v/>
      </c>
      <c r="F83" s="916"/>
      <c r="G83" s="916"/>
      <c r="H83" s="916"/>
      <c r="I83" s="916"/>
      <c r="J83" s="505" t="str">
        <f>IF(C83="","",VLOOKUP(C83,data!$B$3:$T$151,12,FALSE))</f>
        <v/>
      </c>
      <c r="K83" s="913"/>
      <c r="L83" s="504" t="str">
        <f>IF(K83="","",VLOOKUP(K83,data!$B$3:$T$151,10,FALSE))</f>
        <v/>
      </c>
      <c r="M83" s="916" t="str">
        <f>IF(K83="","",VLOOKUP(K83,data!$B$3:$T$151,3,FALSE))</f>
        <v/>
      </c>
      <c r="N83" s="916"/>
      <c r="O83" s="916"/>
      <c r="P83" s="916"/>
      <c r="Q83" s="916"/>
      <c r="R83" s="505" t="str">
        <f>IF(K83="","",VLOOKUP(K83,data!$B$3:$T$151,12,FALSE))</f>
        <v/>
      </c>
      <c r="S83" s="901" t="s">
        <v>819</v>
      </c>
      <c r="T83" s="502" t="str">
        <f>IF(S83="","",VLOOKUP(S83,data!$B$3:$T$151,10,FALSE))</f>
        <v>c2位</v>
      </c>
      <c r="U83" s="886" t="str">
        <f>IF(S83="","",VLOOKUP(S83,data!$B$3:$T$151,3,FALSE))</f>
        <v>女子１回戦</v>
      </c>
      <c r="V83" s="886"/>
      <c r="W83" s="886"/>
      <c r="X83" s="886"/>
      <c r="Y83" s="886"/>
      <c r="Z83" s="503" t="str">
        <f>IF(S83="","",VLOOKUP(S83,data!$B$3:$T$151,12,FALSE))</f>
        <v>e1位</v>
      </c>
      <c r="AA83" s="901" t="s">
        <v>266</v>
      </c>
      <c r="AB83" s="502" t="str">
        <f>IF(AA83="","",VLOOKUP(AA83,data!$B$3:$T$151,10,FALSE))</f>
        <v>e２位</v>
      </c>
      <c r="AC83" s="886" t="str">
        <f>IF(AA83="","",VLOOKUP(AA83,data!$B$3:$T$151,3,FALSE))</f>
        <v>女子1回戦</v>
      </c>
      <c r="AD83" s="886"/>
      <c r="AE83" s="886"/>
      <c r="AF83" s="886"/>
      <c r="AG83" s="886"/>
      <c r="AH83" s="503" t="str">
        <f>IF(AA83="","",VLOOKUP(AA83,data!$B$3:$T$151,12,FALSE))</f>
        <v>b2位</v>
      </c>
      <c r="AJ83" s="527">
        <f>C83</f>
        <v>0</v>
      </c>
      <c r="AK83" s="141" t="str">
        <f>IF(F84="","",F84)</f>
        <v/>
      </c>
      <c r="AL83" s="141" t="str">
        <f>IF(H84="","",H84)</f>
        <v/>
      </c>
      <c r="AM83" s="141" t="str">
        <f>IF(F85="","",F85)</f>
        <v/>
      </c>
      <c r="AN83" s="141" t="str">
        <f>IF(H85="","",H85)</f>
        <v/>
      </c>
      <c r="AO83" s="141" t="str">
        <f>IF(F86="","",F86)</f>
        <v/>
      </c>
      <c r="AP83" s="141" t="str">
        <f>IF(H86="","",H86)</f>
        <v/>
      </c>
      <c r="AQ83" s="141" t="str">
        <f>IF(F87="","",F87)</f>
        <v/>
      </c>
      <c r="AR83" s="141" t="str">
        <f>IF(H87="","",H87)</f>
        <v/>
      </c>
      <c r="AS83" s="141" t="str">
        <f>IF(AND(E84="",E86="",E87=""),"",SUM(E84:E87))</f>
        <v/>
      </c>
      <c r="AT83" s="142" t="str">
        <f>IF(AND(I84="",I86="",I87=""),"",SUM(I84:I87))</f>
        <v/>
      </c>
    </row>
    <row r="84" spans="1:46" ht="22.5" customHeight="1" x14ac:dyDescent="0.2">
      <c r="A84" s="872"/>
      <c r="B84" s="905"/>
      <c r="C84" s="914"/>
      <c r="D84" s="899" t="str">
        <f>IF(C83="","",VLOOKUP(C83,data!$B$3:$T$151,18,FALSE))</f>
        <v/>
      </c>
      <c r="E84" s="891" t="str">
        <f>IF(F84="","",SUM(F84:F85))</f>
        <v/>
      </c>
      <c r="F84" s="486"/>
      <c r="G84" s="486" t="s">
        <v>1</v>
      </c>
      <c r="H84" s="486"/>
      <c r="I84" s="892" t="str">
        <f>IF(H84="","",SUM(H84:H85))</f>
        <v/>
      </c>
      <c r="J84" s="898" t="str">
        <f>IF(C83="","",VLOOKUP(C83,data!$B$3:$T$151,19,FALSE))</f>
        <v/>
      </c>
      <c r="K84" s="914"/>
      <c r="L84" s="899" t="str">
        <f>IF(K83="","",VLOOKUP(K83,data!$B$3:$T$151,18,FALSE))</f>
        <v/>
      </c>
      <c r="M84" s="891" t="str">
        <f>IF(N84="","",SUM(N84:N85))</f>
        <v/>
      </c>
      <c r="N84" s="486"/>
      <c r="O84" s="486" t="s">
        <v>1</v>
      </c>
      <c r="P84" s="486"/>
      <c r="Q84" s="892" t="str">
        <f>IF(P84="","",SUM(P84:P85))</f>
        <v/>
      </c>
      <c r="R84" s="898" t="str">
        <f>IF(K83="","",VLOOKUP(K83,data!$B$3:$T$151,19,FALSE))</f>
        <v/>
      </c>
      <c r="S84" s="902"/>
      <c r="T84" s="887" t="str">
        <f>IF(S83="","",VLOOKUP(S83,data!$B$3:$T$151,18,FALSE))</f>
        <v>春照</v>
      </c>
      <c r="U84" s="888">
        <f>IF(V84="","",SUM(V84:V85))</f>
        <v>0</v>
      </c>
      <c r="V84" s="479">
        <v>0</v>
      </c>
      <c r="W84" s="479" t="s">
        <v>859</v>
      </c>
      <c r="X84" s="479">
        <v>1</v>
      </c>
      <c r="Y84" s="889">
        <f>IF(X84="","",SUM(X84:X85))</f>
        <v>1</v>
      </c>
      <c r="Z84" s="890" t="str">
        <f>IF(S83="","",VLOOKUP(S83,data!$B$3:$T$151,19,FALSE))</f>
        <v>大谷</v>
      </c>
      <c r="AA84" s="902"/>
      <c r="AB84" s="887" t="str">
        <f>IF(AA83="","",VLOOKUP(AA83,data!$B$3:$T$151,18,FALSE))</f>
        <v>常磐</v>
      </c>
      <c r="AC84" s="888">
        <f>IF(AD84="","",SUM(AD84:AD85))</f>
        <v>0</v>
      </c>
      <c r="AD84" s="479">
        <v>0</v>
      </c>
      <c r="AE84" s="479" t="s">
        <v>1</v>
      </c>
      <c r="AF84" s="479">
        <v>2</v>
      </c>
      <c r="AG84" s="889">
        <f>IF(AF84="","",SUM(AF84:AF85))</f>
        <v>3</v>
      </c>
      <c r="AH84" s="890" t="str">
        <f>IF(AA83="","",VLOOKUP(AA83,data!$B$3:$T$151,19,FALSE))</f>
        <v>蟹谷</v>
      </c>
      <c r="AJ84" s="528">
        <f>K83</f>
        <v>0</v>
      </c>
      <c r="AK84" s="138" t="str">
        <f>IF(N84="","",N84)</f>
        <v/>
      </c>
      <c r="AL84" s="138" t="str">
        <f>IF(P84="","",P84)</f>
        <v/>
      </c>
      <c r="AM84" s="138" t="str">
        <f>IF(N85="","",N85)</f>
        <v/>
      </c>
      <c r="AN84" s="138" t="str">
        <f>IF(P85="","",P85)</f>
        <v/>
      </c>
      <c r="AO84" s="138" t="str">
        <f>IF(N86="","",N86)</f>
        <v/>
      </c>
      <c r="AP84" s="138" t="str">
        <f>IF(P86="","",P86)</f>
        <v/>
      </c>
      <c r="AQ84" s="138" t="str">
        <f>IF(N87="","",N87)</f>
        <v/>
      </c>
      <c r="AR84" s="138" t="str">
        <f>IF(P87="","",P87)</f>
        <v/>
      </c>
      <c r="AS84" s="138" t="str">
        <f>IF(AND(M84="",M86="",M87=""),"",SUM(M84:M87))</f>
        <v/>
      </c>
      <c r="AT84" s="143" t="str">
        <f>IF(AND(Q84="",Q86="",Q87=""),"",SUM(Q84:Q87))</f>
        <v/>
      </c>
    </row>
    <row r="85" spans="1:46" ht="22.5" customHeight="1" x14ac:dyDescent="0.2">
      <c r="A85" s="872"/>
      <c r="B85" s="905"/>
      <c r="C85" s="914"/>
      <c r="D85" s="899"/>
      <c r="E85" s="891"/>
      <c r="F85" s="486"/>
      <c r="G85" s="486" t="s">
        <v>1</v>
      </c>
      <c r="H85" s="486"/>
      <c r="I85" s="892"/>
      <c r="J85" s="898"/>
      <c r="K85" s="914"/>
      <c r="L85" s="899"/>
      <c r="M85" s="891"/>
      <c r="N85" s="486"/>
      <c r="O85" s="486" t="s">
        <v>1</v>
      </c>
      <c r="P85" s="486"/>
      <c r="Q85" s="892"/>
      <c r="R85" s="898"/>
      <c r="S85" s="902"/>
      <c r="T85" s="887"/>
      <c r="U85" s="888"/>
      <c r="V85" s="479">
        <v>0</v>
      </c>
      <c r="W85" s="479" t="s">
        <v>1</v>
      </c>
      <c r="X85" s="479">
        <v>0</v>
      </c>
      <c r="Y85" s="889"/>
      <c r="Z85" s="890"/>
      <c r="AA85" s="902"/>
      <c r="AB85" s="887"/>
      <c r="AC85" s="888"/>
      <c r="AD85" s="479">
        <v>0</v>
      </c>
      <c r="AE85" s="479" t="s">
        <v>1</v>
      </c>
      <c r="AF85" s="479">
        <v>1</v>
      </c>
      <c r="AG85" s="889"/>
      <c r="AH85" s="890"/>
      <c r="AJ85" s="528" t="str">
        <f>S83</f>
        <v>あ</v>
      </c>
      <c r="AK85" s="138">
        <f>IF(V84="","",V84)</f>
        <v>0</v>
      </c>
      <c r="AL85" s="138">
        <f>IF(X84="","",X84)</f>
        <v>1</v>
      </c>
      <c r="AM85" s="138">
        <f>IF(V85="","",V85)</f>
        <v>0</v>
      </c>
      <c r="AN85" s="138">
        <f>IF(X85="","",X85)</f>
        <v>0</v>
      </c>
      <c r="AO85" s="138" t="str">
        <f>IF(V86="","",V86)</f>
        <v/>
      </c>
      <c r="AP85" s="138" t="str">
        <f>IF(X86="","",X86)</f>
        <v/>
      </c>
      <c r="AQ85" s="138" t="str">
        <f>IF(V87="","",V87)</f>
        <v/>
      </c>
      <c r="AR85" s="138" t="str">
        <f>IF(X87="","",X87)</f>
        <v/>
      </c>
      <c r="AS85" s="138">
        <f>IF(AND(U84="",U86="",U87=""),"",SUM(U84:U87))</f>
        <v>0</v>
      </c>
      <c r="AT85" s="143">
        <f>IF(AND(Y84="",Y86="",Y87=""),"",SUM(Y84:Y87))</f>
        <v>1</v>
      </c>
    </row>
    <row r="86" spans="1:46" ht="22.5" customHeight="1" x14ac:dyDescent="0.2">
      <c r="A86" s="872"/>
      <c r="B86" s="905"/>
      <c r="C86" s="914"/>
      <c r="D86" s="512" t="str">
        <f>IF(D84="","",VLOOKUP(D84,参加チーム!$C$7:$D$56,2,FALSE))</f>
        <v/>
      </c>
      <c r="E86" s="513" t="str">
        <f>IF(F86="","",F86)</f>
        <v/>
      </c>
      <c r="F86" s="486"/>
      <c r="G86" s="486" t="s">
        <v>268</v>
      </c>
      <c r="H86" s="486"/>
      <c r="I86" s="486" t="str">
        <f>IF(H86="","",H86)</f>
        <v/>
      </c>
      <c r="J86" s="514" t="str">
        <f>IF(J84="","",VLOOKUP(J84,参加チーム!$C$7:$D$56,2,FALSE))</f>
        <v/>
      </c>
      <c r="K86" s="914"/>
      <c r="L86" s="512" t="str">
        <f>IF(L84="","",VLOOKUP(L84,参加チーム!$C$7:$D$56,2,FALSE))</f>
        <v/>
      </c>
      <c r="M86" s="513" t="str">
        <f>IF(N86="","",N86)</f>
        <v/>
      </c>
      <c r="N86" s="486"/>
      <c r="O86" s="486" t="s">
        <v>268</v>
      </c>
      <c r="P86" s="486"/>
      <c r="Q86" s="486" t="str">
        <f>IF(P86="","",P86)</f>
        <v/>
      </c>
      <c r="R86" s="514" t="str">
        <f>IF(R84="","",VLOOKUP(R84,参加チーム!$C$7:$D$56,2,FALSE))</f>
        <v/>
      </c>
      <c r="S86" s="902"/>
      <c r="T86" s="518" t="str">
        <f>IF(T84="","",VLOOKUP(T84,参加チーム!$C$7:$D$56,2,FALSE))</f>
        <v>滋賀県</v>
      </c>
      <c r="U86" s="519" t="str">
        <f>IF(V86="","",V86)</f>
        <v/>
      </c>
      <c r="V86" s="479"/>
      <c r="W86" s="479"/>
      <c r="X86" s="479"/>
      <c r="Y86" s="479" t="str">
        <f>IF(X86="","",X86)</f>
        <v/>
      </c>
      <c r="Z86" s="520" t="str">
        <f>IF(Z84="","",VLOOKUP(Z84,参加チーム!$C$7:$D$56,2,FALSE))</f>
        <v>富山県</v>
      </c>
      <c r="AA86" s="902"/>
      <c r="AB86" s="518" t="str">
        <f>IF(AB84="","",VLOOKUP(AB84,参加チーム!$C$7:$D$56,2,FALSE))</f>
        <v>福井県</v>
      </c>
      <c r="AC86" s="519" t="str">
        <f>IF(AD86="","",AD86)</f>
        <v/>
      </c>
      <c r="AD86" s="479"/>
      <c r="AE86" s="479" t="s">
        <v>529</v>
      </c>
      <c r="AF86" s="479"/>
      <c r="AG86" s="479" t="str">
        <f>IF(AF86="","",AF86)</f>
        <v/>
      </c>
      <c r="AH86" s="520" t="str">
        <f>IF(AH84="","",VLOOKUP(AH84,参加チーム!$C$7:$D$56,2,FALSE))</f>
        <v>富山県</v>
      </c>
      <c r="AJ86" s="528" t="str">
        <f>AA83</f>
        <v>い</v>
      </c>
      <c r="AK86" s="138">
        <f>IF(AD84="","",AD84)</f>
        <v>0</v>
      </c>
      <c r="AL86" s="138">
        <f>IF(AF84="","",AF84)</f>
        <v>2</v>
      </c>
      <c r="AM86" s="138">
        <f>IF(AD85="","",AD85)</f>
        <v>0</v>
      </c>
      <c r="AN86" s="138">
        <f>IF(AF85="","",AF85)</f>
        <v>1</v>
      </c>
      <c r="AO86" s="138" t="str">
        <f>IF(AD86="","",AD86)</f>
        <v/>
      </c>
      <c r="AP86" s="138" t="str">
        <f>IF(AF86="","",AF86)</f>
        <v/>
      </c>
      <c r="AQ86" s="138" t="str">
        <f>IF(AD87="","",AD87)</f>
        <v/>
      </c>
      <c r="AR86" s="138" t="str">
        <f>IF(AF87="","",AF87)</f>
        <v/>
      </c>
      <c r="AS86" s="138">
        <f>IF(AND(AC84="",AC86="",AC87=""),"",SUM(AC84:AC87))</f>
        <v>0</v>
      </c>
      <c r="AT86" s="143">
        <f>IF(AND(AG84="",AG86="",AG87=""),"",SUM(AG84:AG87))</f>
        <v>3</v>
      </c>
    </row>
    <row r="87" spans="1:46" ht="22.5" customHeight="1" x14ac:dyDescent="0.2">
      <c r="A87" s="872"/>
      <c r="B87" s="906"/>
      <c r="C87" s="915"/>
      <c r="D87" s="515"/>
      <c r="E87" s="516" t="str">
        <f>IF(F87="","",F87)</f>
        <v/>
      </c>
      <c r="F87" s="487"/>
      <c r="G87" s="487" t="s">
        <v>269</v>
      </c>
      <c r="H87" s="487"/>
      <c r="I87" s="487" t="str">
        <f>IF(H87="","",H87)</f>
        <v/>
      </c>
      <c r="J87" s="517"/>
      <c r="K87" s="915"/>
      <c r="L87" s="515"/>
      <c r="M87" s="516" t="str">
        <f>IF(N87="","",N87)</f>
        <v/>
      </c>
      <c r="N87" s="487"/>
      <c r="O87" s="487" t="s">
        <v>269</v>
      </c>
      <c r="P87" s="487"/>
      <c r="Q87" s="487" t="str">
        <f>IF(P87="","",P87)</f>
        <v/>
      </c>
      <c r="R87" s="517"/>
      <c r="S87" s="903"/>
      <c r="T87" s="521"/>
      <c r="U87" s="522" t="str">
        <f>IF(V87="","",V87)</f>
        <v/>
      </c>
      <c r="V87" s="482"/>
      <c r="W87" s="482"/>
      <c r="X87" s="482"/>
      <c r="Y87" s="482" t="str">
        <f>IF(X87="","",X87)</f>
        <v/>
      </c>
      <c r="Z87" s="523"/>
      <c r="AA87" s="903"/>
      <c r="AB87" s="521"/>
      <c r="AC87" s="522" t="str">
        <f>IF(AD87="","",AD87)</f>
        <v/>
      </c>
      <c r="AD87" s="482"/>
      <c r="AE87" s="482" t="s">
        <v>77</v>
      </c>
      <c r="AF87" s="482"/>
      <c r="AG87" s="482" t="str">
        <f>IF(AF87="","",AF87)</f>
        <v/>
      </c>
      <c r="AH87" s="523"/>
      <c r="AJ87" s="529"/>
      <c r="AK87" s="144"/>
      <c r="AL87" s="144"/>
      <c r="AM87" s="144"/>
      <c r="AN87" s="144"/>
      <c r="AO87" s="144"/>
      <c r="AP87" s="144"/>
      <c r="AQ87" s="144"/>
      <c r="AR87" s="144"/>
      <c r="AS87" s="144"/>
      <c r="AT87" s="145"/>
    </row>
    <row r="88" spans="1:46" ht="22.5" customHeight="1" x14ac:dyDescent="0.2">
      <c r="A88" s="871">
        <v>5</v>
      </c>
      <c r="B88" s="904">
        <f>B83+"００：３５"</f>
        <v>0.47222222222222232</v>
      </c>
      <c r="C88" s="907" t="s">
        <v>645</v>
      </c>
      <c r="D88" s="490" t="str">
        <f>IF(C88="","",VLOOKUP(C88,data!$B$3:$T$151,10,FALSE))</f>
        <v>Ｆ3位</v>
      </c>
      <c r="E88" s="877" t="str">
        <f>IF(C88="","",VLOOKUP(C88,data!$B$3:$T$151,3,FALSE))</f>
        <v>男子Ｆリーグ</v>
      </c>
      <c r="F88" s="877"/>
      <c r="G88" s="877"/>
      <c r="H88" s="877"/>
      <c r="I88" s="877"/>
      <c r="J88" s="491" t="str">
        <f>IF(C88="","",VLOOKUP(C88,data!$B$3:$T$151,12,FALSE))</f>
        <v>Ｂ4位</v>
      </c>
      <c r="K88" s="907">
        <v>5</v>
      </c>
      <c r="L88" s="490" t="str">
        <f>IF(K88="","",VLOOKUP(K88,data!$B$3:$T$151,10,FALSE))</f>
        <v>１の敗者</v>
      </c>
      <c r="M88" s="877" t="str">
        <f>IF(K88="","",VLOOKUP(K88,data!$B$3:$T$151,3,FALSE))</f>
        <v>男子交流戦</v>
      </c>
      <c r="N88" s="877"/>
      <c r="O88" s="877"/>
      <c r="P88" s="877"/>
      <c r="Q88" s="877"/>
      <c r="R88" s="491" t="str">
        <f>IF(K88="","",VLOOKUP(K88,data!$B$3:$T$151,12,FALSE))</f>
        <v>２の敗者</v>
      </c>
      <c r="S88" s="907">
        <v>6</v>
      </c>
      <c r="T88" s="490" t="str">
        <f>IF(S88="","",VLOOKUP(S88,data!$B$3:$T$151,10,FALSE))</f>
        <v>３の敗者</v>
      </c>
      <c r="U88" s="877" t="str">
        <f>IF(S88="","",VLOOKUP(S88,data!$B$3:$T$151,3,FALSE))</f>
        <v>男子交流戦</v>
      </c>
      <c r="V88" s="877"/>
      <c r="W88" s="877"/>
      <c r="X88" s="877"/>
      <c r="Y88" s="877"/>
      <c r="Z88" s="491" t="str">
        <f>IF(S88="","",VLOOKUP(S88,data!$B$3:$T$151,12,FALSE))</f>
        <v>４の敗者</v>
      </c>
      <c r="AA88" s="907" t="s">
        <v>333</v>
      </c>
      <c r="AB88" s="490" t="str">
        <f>IF(AA88="","",VLOOKUP(AA88,data!$B$3:$T$151,10,FALSE))</f>
        <v>Ｅ3位</v>
      </c>
      <c r="AC88" s="877" t="str">
        <f>IF(AA88="","",VLOOKUP(AA88,data!$B$3:$T$151,3,FALSE))</f>
        <v>男子Fリーグ</v>
      </c>
      <c r="AD88" s="877"/>
      <c r="AE88" s="877"/>
      <c r="AF88" s="877"/>
      <c r="AG88" s="877"/>
      <c r="AH88" s="491" t="str">
        <f>IF(AA88="","",VLOOKUP(AA88,data!$B$3:$T$151,12,FALSE))</f>
        <v>Ａ4位</v>
      </c>
      <c r="AJ88" s="527" t="str">
        <f>C88</f>
        <v>ＦＣ②</v>
      </c>
      <c r="AK88" s="141">
        <f>IF(F89="","",F89)</f>
        <v>2</v>
      </c>
      <c r="AL88" s="141">
        <f>IF(H89="","",H89)</f>
        <v>1</v>
      </c>
      <c r="AM88" s="141">
        <f>IF(F90="","",F90)</f>
        <v>0</v>
      </c>
      <c r="AN88" s="141">
        <f>IF(H90="","",H90)</f>
        <v>0</v>
      </c>
      <c r="AO88" s="141" t="str">
        <f>IF(F91="","",F91)</f>
        <v/>
      </c>
      <c r="AP88" s="141" t="str">
        <f>IF(H91="","",H91)</f>
        <v/>
      </c>
      <c r="AQ88" s="141" t="str">
        <f>IF(F92="","",F92)</f>
        <v/>
      </c>
      <c r="AR88" s="141" t="str">
        <f>IF(H92="","",H92)</f>
        <v/>
      </c>
      <c r="AS88" s="141">
        <f>IF(AND(E89="",E91="",E92=""),"",SUM(E89:E92))</f>
        <v>2</v>
      </c>
      <c r="AT88" s="142">
        <f>IF(AND(I89="",I91="",I92=""),"",SUM(I89:I92))</f>
        <v>1</v>
      </c>
    </row>
    <row r="89" spans="1:46" ht="22.5" customHeight="1" x14ac:dyDescent="0.2">
      <c r="A89" s="872"/>
      <c r="B89" s="905"/>
      <c r="C89" s="908"/>
      <c r="D89" s="869" t="str">
        <f>IF(C88="","",VLOOKUP(C88,data!$B$3:$T$151,18,FALSE))</f>
        <v>伊万里</v>
      </c>
      <c r="E89" s="870">
        <f>IF(F89="","",SUM(F89:F90))</f>
        <v>2</v>
      </c>
      <c r="F89" s="440">
        <v>2</v>
      </c>
      <c r="G89" s="440" t="s">
        <v>1</v>
      </c>
      <c r="H89" s="440">
        <v>1</v>
      </c>
      <c r="I89" s="881">
        <f>IF(H89="","",SUM(H89:H90))</f>
        <v>1</v>
      </c>
      <c r="J89" s="882" t="str">
        <f>IF(C88="","",VLOOKUP(C88,data!$B$3:$T$151,19,FALSE))</f>
        <v>Echizen</v>
      </c>
      <c r="K89" s="908"/>
      <c r="L89" s="869" t="str">
        <f>IF(K88="","",VLOOKUP(K88,data!$B$3:$T$151,18,FALSE))</f>
        <v>大谷</v>
      </c>
      <c r="M89" s="870">
        <f>IF(N89="","",SUM(N89:N90))</f>
        <v>1</v>
      </c>
      <c r="N89" s="440">
        <v>1</v>
      </c>
      <c r="O89" s="440" t="s">
        <v>1</v>
      </c>
      <c r="P89" s="440">
        <v>0</v>
      </c>
      <c r="Q89" s="881">
        <f>IF(P89="","",SUM(P89:P90))</f>
        <v>0</v>
      </c>
      <c r="R89" s="882" t="str">
        <f>IF(K88="","",VLOOKUP(K88,data!$B$3:$T$151,19,FALSE))</f>
        <v>石動</v>
      </c>
      <c r="S89" s="908"/>
      <c r="T89" s="869" t="str">
        <f>IF(S88="","",VLOOKUP(S88,data!$B$3:$T$151,18,FALSE))</f>
        <v>八川</v>
      </c>
      <c r="U89" s="870">
        <f>IF(V89="","",SUM(V89:V90))</f>
        <v>0</v>
      </c>
      <c r="V89" s="440">
        <v>0</v>
      </c>
      <c r="W89" s="440" t="s">
        <v>1</v>
      </c>
      <c r="X89" s="440">
        <v>0</v>
      </c>
      <c r="Y89" s="881">
        <f>IF(X89="","",SUM(X89:X90))</f>
        <v>1</v>
      </c>
      <c r="Z89" s="882" t="str">
        <f>IF(S88="","",VLOOKUP(S88,data!$B$3:$T$151,19,FALSE))</f>
        <v>水堀・沼宮内</v>
      </c>
      <c r="AA89" s="908"/>
      <c r="AB89" s="869" t="str">
        <f>IF(AA88="","",VLOOKUP(AA88,data!$B$3:$T$151,18,FALSE))</f>
        <v>各務原</v>
      </c>
      <c r="AC89" s="870">
        <f>IF(AD89="","",SUM(AD89:AD90))</f>
        <v>2</v>
      </c>
      <c r="AD89" s="440">
        <v>1</v>
      </c>
      <c r="AE89" s="440" t="s">
        <v>1</v>
      </c>
      <c r="AF89" s="440">
        <v>0</v>
      </c>
      <c r="AG89" s="881">
        <f>IF(AF89="","",SUM(AF89:AF90))</f>
        <v>1</v>
      </c>
      <c r="AH89" s="882" t="str">
        <f>IF(AA88="","",VLOOKUP(AA88,data!$B$3:$T$151,19,FALSE))</f>
        <v>彦根</v>
      </c>
      <c r="AJ89" s="528">
        <f>K88</f>
        <v>5</v>
      </c>
      <c r="AK89" s="138">
        <f>IF(N89="","",N89)</f>
        <v>1</v>
      </c>
      <c r="AL89" s="138">
        <f>IF(P89="","",P89)</f>
        <v>0</v>
      </c>
      <c r="AM89" s="138">
        <f>IF(N90="","",N90)</f>
        <v>0</v>
      </c>
      <c r="AN89" s="138">
        <f>IF(P90="","",P90)</f>
        <v>0</v>
      </c>
      <c r="AO89" s="138" t="str">
        <f>IF(N91="","",N91)</f>
        <v/>
      </c>
      <c r="AP89" s="138" t="str">
        <f>IF(P91="","",P91)</f>
        <v/>
      </c>
      <c r="AQ89" s="138" t="str">
        <f>IF(N92="","",N92)</f>
        <v/>
      </c>
      <c r="AR89" s="138" t="str">
        <f>IF(P92="","",P92)</f>
        <v/>
      </c>
      <c r="AS89" s="138">
        <f>IF(AND(M89="",M91="",M92=""),"",SUM(M89:M92))</f>
        <v>1</v>
      </c>
      <c r="AT89" s="143">
        <f>IF(AND(Q89="",Q91="",Q92=""),"",SUM(Q89:Q92))</f>
        <v>0</v>
      </c>
    </row>
    <row r="90" spans="1:46" ht="22.5" customHeight="1" x14ac:dyDescent="0.2">
      <c r="A90" s="872"/>
      <c r="B90" s="905"/>
      <c r="C90" s="908"/>
      <c r="D90" s="869"/>
      <c r="E90" s="870"/>
      <c r="F90" s="440">
        <v>0</v>
      </c>
      <c r="G90" s="440" t="s">
        <v>1</v>
      </c>
      <c r="H90" s="440">
        <v>0</v>
      </c>
      <c r="I90" s="881"/>
      <c r="J90" s="882"/>
      <c r="K90" s="908"/>
      <c r="L90" s="869"/>
      <c r="M90" s="870"/>
      <c r="N90" s="440">
        <v>0</v>
      </c>
      <c r="O90" s="440" t="s">
        <v>1</v>
      </c>
      <c r="P90" s="440">
        <v>0</v>
      </c>
      <c r="Q90" s="881"/>
      <c r="R90" s="882"/>
      <c r="S90" s="908"/>
      <c r="T90" s="869"/>
      <c r="U90" s="870"/>
      <c r="V90" s="440">
        <v>0</v>
      </c>
      <c r="W90" s="440" t="s">
        <v>1</v>
      </c>
      <c r="X90" s="440">
        <v>1</v>
      </c>
      <c r="Y90" s="881"/>
      <c r="Z90" s="882"/>
      <c r="AA90" s="908"/>
      <c r="AB90" s="869"/>
      <c r="AC90" s="870"/>
      <c r="AD90" s="440">
        <v>1</v>
      </c>
      <c r="AE90" s="440" t="s">
        <v>1</v>
      </c>
      <c r="AF90" s="440">
        <v>1</v>
      </c>
      <c r="AG90" s="881"/>
      <c r="AH90" s="882"/>
      <c r="AJ90" s="528">
        <f>S88</f>
        <v>6</v>
      </c>
      <c r="AK90" s="138">
        <f>IF(V89="","",V89)</f>
        <v>0</v>
      </c>
      <c r="AL90" s="138">
        <f>IF(X89="","",X89)</f>
        <v>0</v>
      </c>
      <c r="AM90" s="138">
        <f>IF(V90="","",V90)</f>
        <v>0</v>
      </c>
      <c r="AN90" s="138">
        <f>IF(X90="","",X90)</f>
        <v>1</v>
      </c>
      <c r="AO90" s="138" t="str">
        <f>IF(V91="","",V91)</f>
        <v/>
      </c>
      <c r="AP90" s="138" t="str">
        <f>IF(X91="","",X91)</f>
        <v/>
      </c>
      <c r="AQ90" s="138" t="str">
        <f>IF(V92="","",V92)</f>
        <v/>
      </c>
      <c r="AR90" s="138" t="str">
        <f>IF(X92="","",X92)</f>
        <v/>
      </c>
      <c r="AS90" s="138">
        <f>IF(AND(U89="",U91="",U92=""),"",SUM(U89:U92))</f>
        <v>0</v>
      </c>
      <c r="AT90" s="143">
        <f>IF(AND(Y89="",Y91="",Y92=""),"",SUM(Y89:Y92))</f>
        <v>1</v>
      </c>
    </row>
    <row r="91" spans="1:46" ht="22.5" customHeight="1" x14ac:dyDescent="0.2">
      <c r="A91" s="872"/>
      <c r="B91" s="905"/>
      <c r="C91" s="908"/>
      <c r="D91" s="506" t="str">
        <f>IF(D89="","",VLOOKUP(D89,参加チーム!$C$7:$D$56,2,FALSE))</f>
        <v>佐賀県</v>
      </c>
      <c r="E91" s="507" t="str">
        <f>IF(F91="","",F91)</f>
        <v/>
      </c>
      <c r="F91" s="440"/>
      <c r="G91" s="440"/>
      <c r="H91" s="440"/>
      <c r="I91" s="440" t="str">
        <f>IF(H91="","",H91)</f>
        <v/>
      </c>
      <c r="J91" s="508" t="str">
        <f>IF(J89="","",VLOOKUP(J89,参加チーム!$C$7:$D$56,2,FALSE))</f>
        <v>福井県</v>
      </c>
      <c r="K91" s="908"/>
      <c r="L91" s="506" t="str">
        <f>IF(L89="","",VLOOKUP(L89,参加チーム!$C$7:$D$56,2,FALSE))</f>
        <v>富山県</v>
      </c>
      <c r="M91" s="507" t="str">
        <f>IF(N91="","",N91)</f>
        <v/>
      </c>
      <c r="N91" s="440"/>
      <c r="O91" s="440"/>
      <c r="P91" s="440"/>
      <c r="Q91" s="440" t="str">
        <f>IF(P91="","",P91)</f>
        <v/>
      </c>
      <c r="R91" s="508" t="str">
        <f>IF(R89="","",VLOOKUP(R89,参加チーム!$C$7:$D$56,2,FALSE))</f>
        <v>富山県</v>
      </c>
      <c r="S91" s="908"/>
      <c r="T91" s="506" t="str">
        <f>IF(T89="","",VLOOKUP(T89,参加チーム!$C$7:$D$56,2,FALSE))</f>
        <v>島根県</v>
      </c>
      <c r="U91" s="507" t="str">
        <f>IF(V91="","",V91)</f>
        <v/>
      </c>
      <c r="V91" s="440"/>
      <c r="W91" s="440"/>
      <c r="X91" s="440"/>
      <c r="Y91" s="440" t="str">
        <f>IF(X91="","",X91)</f>
        <v/>
      </c>
      <c r="Z91" s="508" t="str">
        <f>IF(Z89="","",VLOOKUP(Z89,参加チーム!$C$7:$D$56,2,FALSE))</f>
        <v>岩手県</v>
      </c>
      <c r="AA91" s="908"/>
      <c r="AB91" s="506" t="str">
        <f>IF(AB89="","",VLOOKUP(AB89,参加チーム!$C$7:$D$56,2,FALSE))</f>
        <v>岐阜県</v>
      </c>
      <c r="AC91" s="507" t="str">
        <f>IF(AD91="","",AD91)</f>
        <v/>
      </c>
      <c r="AD91" s="440"/>
      <c r="AE91" s="440"/>
      <c r="AF91" s="440"/>
      <c r="AG91" s="440" t="str">
        <f>IF(AF91="","",AF91)</f>
        <v/>
      </c>
      <c r="AH91" s="508" t="str">
        <f>IF(AH89="","",VLOOKUP(AH89,参加チーム!$C$7:$D$56,2,FALSE))</f>
        <v>滋賀県</v>
      </c>
      <c r="AJ91" s="528" t="str">
        <f>AA88</f>
        <v>ＦＢ②</v>
      </c>
      <c r="AK91" s="138">
        <f>IF(AD89="","",AD89)</f>
        <v>1</v>
      </c>
      <c r="AL91" s="138">
        <f>IF(AF89="","",AF89)</f>
        <v>0</v>
      </c>
      <c r="AM91" s="138">
        <f>IF(AD90="","",AD90)</f>
        <v>1</v>
      </c>
      <c r="AN91" s="138">
        <f>IF(AF90="","",AF90)</f>
        <v>1</v>
      </c>
      <c r="AO91" s="138" t="str">
        <f>IF(AD91="","",AD91)</f>
        <v/>
      </c>
      <c r="AP91" s="138" t="str">
        <f>IF(AF91="","",AF91)</f>
        <v/>
      </c>
      <c r="AQ91" s="138" t="str">
        <f>IF(AD92="","",AD92)</f>
        <v/>
      </c>
      <c r="AR91" s="138" t="str">
        <f>IF(AF92="","",AF92)</f>
        <v/>
      </c>
      <c r="AS91" s="138">
        <f>IF(AND(AC89="",AC91="",AC92=""),"",SUM(AC89:AC92))</f>
        <v>2</v>
      </c>
      <c r="AT91" s="143">
        <f>IF(AND(AG89="",AG91="",AG92=""),"",SUM(AG89:AG92))</f>
        <v>1</v>
      </c>
    </row>
    <row r="92" spans="1:46" ht="22.5" customHeight="1" x14ac:dyDescent="0.2">
      <c r="A92" s="872"/>
      <c r="B92" s="906"/>
      <c r="C92" s="909"/>
      <c r="D92" s="509"/>
      <c r="E92" s="510" t="str">
        <f>IF(F92="","",F92)</f>
        <v/>
      </c>
      <c r="F92" s="443"/>
      <c r="G92" s="443"/>
      <c r="H92" s="443"/>
      <c r="I92" s="443" t="str">
        <f>IF(H92="","",H92)</f>
        <v/>
      </c>
      <c r="J92" s="511"/>
      <c r="K92" s="909"/>
      <c r="L92" s="509"/>
      <c r="M92" s="510"/>
      <c r="N92" s="443"/>
      <c r="O92" s="443"/>
      <c r="P92" s="443"/>
      <c r="Q92" s="443" t="str">
        <f>IF(P92="","",P92)</f>
        <v/>
      </c>
      <c r="R92" s="511"/>
      <c r="S92" s="909"/>
      <c r="T92" s="509"/>
      <c r="U92" s="510" t="str">
        <f>IF(V92="","",V92)</f>
        <v/>
      </c>
      <c r="V92" s="443"/>
      <c r="W92" s="443"/>
      <c r="X92" s="443"/>
      <c r="Y92" s="443" t="str">
        <f>IF(X92="","",X92)</f>
        <v/>
      </c>
      <c r="Z92" s="511"/>
      <c r="AA92" s="909"/>
      <c r="AB92" s="509"/>
      <c r="AC92" s="510" t="str">
        <f>IF(AD92="","",AD92)</f>
        <v/>
      </c>
      <c r="AD92" s="443"/>
      <c r="AE92" s="443"/>
      <c r="AF92" s="443"/>
      <c r="AG92" s="443" t="str">
        <f>IF(AF92="","",AF92)</f>
        <v/>
      </c>
      <c r="AH92" s="511"/>
      <c r="AJ92" s="529"/>
      <c r="AK92" s="144"/>
      <c r="AL92" s="144"/>
      <c r="AM92" s="144"/>
      <c r="AN92" s="144"/>
      <c r="AO92" s="144"/>
      <c r="AP92" s="144"/>
      <c r="AQ92" s="144"/>
      <c r="AR92" s="144"/>
      <c r="AS92" s="144"/>
      <c r="AT92" s="145"/>
    </row>
    <row r="93" spans="1:46" ht="22.5" customHeight="1" x14ac:dyDescent="0.2">
      <c r="A93" s="871">
        <v>6</v>
      </c>
      <c r="B93" s="904">
        <f>B88+"００：３５"</f>
        <v>0.4965277777777779</v>
      </c>
      <c r="C93" s="913"/>
      <c r="D93" s="504" t="str">
        <f>IF(C93="","",VLOOKUP(C93,data!$B$3:$T$151,10,FALSE))</f>
        <v/>
      </c>
      <c r="E93" s="916" t="str">
        <f>IF(C93="","",VLOOKUP(C93,data!$B$3:$T$151,3,FALSE))</f>
        <v/>
      </c>
      <c r="F93" s="916"/>
      <c r="G93" s="916"/>
      <c r="H93" s="916"/>
      <c r="I93" s="916"/>
      <c r="J93" s="505" t="str">
        <f>IF(C93="","",VLOOKUP(C93,data!$B$3:$T$151,12,FALSE))</f>
        <v/>
      </c>
      <c r="K93" s="901" t="s">
        <v>820</v>
      </c>
      <c r="L93" s="502" t="str">
        <f>IF(K93="","",VLOOKUP(K93,data!$B$3:$T$151,10,FALSE))</f>
        <v>a4位</v>
      </c>
      <c r="M93" s="886" t="str">
        <f>IF(K93="","",VLOOKUP(K93,data!$B$3:$T$151,3,FALSE))</f>
        <v>女子ｆリーグ</v>
      </c>
      <c r="N93" s="886"/>
      <c r="O93" s="886"/>
      <c r="P93" s="886"/>
      <c r="Q93" s="886"/>
      <c r="R93" s="503" t="str">
        <f>IF(K93="","",VLOOKUP(K93,data!$B$3:$T$151,12,FALSE))</f>
        <v>d４位</v>
      </c>
      <c r="S93" s="917" t="s">
        <v>860</v>
      </c>
      <c r="T93" s="502" t="str">
        <f>IF(S93="","",VLOOKUP(S93,data!$B$3:$T$151,10,FALSE))</f>
        <v>e3位</v>
      </c>
      <c r="U93" s="886" t="str">
        <f>IF(S93="","",VLOOKUP(S93,data!$B$3:$T$151,3,FALSE))</f>
        <v>女子ｆリーグ</v>
      </c>
      <c r="V93" s="886"/>
      <c r="W93" s="886"/>
      <c r="X93" s="886"/>
      <c r="Y93" s="886"/>
      <c r="Z93" s="503" t="str">
        <f>IF(S93="","",VLOOKUP(S93,data!$B$3:$T$151,12,FALSE))</f>
        <v>c4位</v>
      </c>
      <c r="AA93" s="901" t="s">
        <v>730</v>
      </c>
      <c r="AB93" s="502" t="str">
        <f>IF(AA93="","",VLOOKUP(AA93,data!$B$3:$T$151,10,FALSE))</f>
        <v>d3位</v>
      </c>
      <c r="AC93" s="886" t="str">
        <f>IF(AA93="","",VLOOKUP(AA93,data!$B$3:$T$151,3,FALSE))</f>
        <v>女子ｆリーグ</v>
      </c>
      <c r="AD93" s="886"/>
      <c r="AE93" s="886"/>
      <c r="AF93" s="886"/>
      <c r="AG93" s="886"/>
      <c r="AH93" s="503" t="str">
        <f>IF(AA93="","",VLOOKUP(AA93,data!$B$3:$T$151,12,FALSE))</f>
        <v>b４位</v>
      </c>
      <c r="AJ93" s="527">
        <f>C93</f>
        <v>0</v>
      </c>
      <c r="AK93" s="141" t="str">
        <f>IF(F94="","",F94)</f>
        <v/>
      </c>
      <c r="AL93" s="141" t="str">
        <f>IF(H94="","",H94)</f>
        <v/>
      </c>
      <c r="AM93" s="141" t="str">
        <f>IF(F95="","",F95)</f>
        <v/>
      </c>
      <c r="AN93" s="141" t="str">
        <f>IF(H95="","",H95)</f>
        <v/>
      </c>
      <c r="AO93" s="141" t="str">
        <f>IF(F96="","",F96)</f>
        <v/>
      </c>
      <c r="AP93" s="141" t="str">
        <f>IF(H96="","",H96)</f>
        <v/>
      </c>
      <c r="AQ93" s="141" t="str">
        <f>IF(F97="","",F97)</f>
        <v/>
      </c>
      <c r="AR93" s="141" t="str">
        <f>IF(H97="","",H97)</f>
        <v/>
      </c>
      <c r="AS93" s="141" t="str">
        <f>IF(AND(E94="",E96="",E97=""),"",SUM(E94:E97))</f>
        <v/>
      </c>
      <c r="AT93" s="142" t="str">
        <f>IF(AND(I94="",I96="",I97=""),"",SUM(I94:I97))</f>
        <v/>
      </c>
    </row>
    <row r="94" spans="1:46" ht="22.5" customHeight="1" x14ac:dyDescent="0.2">
      <c r="A94" s="872"/>
      <c r="B94" s="905"/>
      <c r="C94" s="914"/>
      <c r="D94" s="899" t="str">
        <f>IF(C93="","",VLOOKUP(C93,data!$B$3:$T$151,18,FALSE))</f>
        <v/>
      </c>
      <c r="E94" s="891"/>
      <c r="F94" s="486"/>
      <c r="G94" s="486" t="s">
        <v>1</v>
      </c>
      <c r="H94" s="486"/>
      <c r="I94" s="892"/>
      <c r="J94" s="898" t="str">
        <f>IF(C93="","",VLOOKUP(C93,data!$B$3:$T$151,19,FALSE))</f>
        <v/>
      </c>
      <c r="K94" s="902"/>
      <c r="L94" s="887" t="str">
        <f>IF(K93="","",VLOOKUP(K93,data!$B$3:$T$151,18,FALSE))</f>
        <v>広島</v>
      </c>
      <c r="M94" s="888">
        <f>IF(N94="","",SUM(N94:N95))</f>
        <v>1</v>
      </c>
      <c r="N94" s="479">
        <v>0</v>
      </c>
      <c r="O94" s="479"/>
      <c r="P94" s="479">
        <v>1</v>
      </c>
      <c r="Q94" s="889">
        <f>IF(P94="","",SUM(P94:P95))</f>
        <v>1</v>
      </c>
      <c r="R94" s="890" t="str">
        <f>IF(K93="","",VLOOKUP(K93,data!$B$3:$T$151,19,FALSE))</f>
        <v>彦根</v>
      </c>
      <c r="S94" s="918"/>
      <c r="T94" s="887" t="str">
        <f>IF(S93="","",VLOOKUP(S93,data!$B$3:$T$151,18,FALSE))</f>
        <v>横田</v>
      </c>
      <c r="U94" s="888">
        <f>IF(V94="","",SUM(V94:V95))</f>
        <v>0</v>
      </c>
      <c r="V94" s="479">
        <v>0</v>
      </c>
      <c r="W94" s="479" t="s">
        <v>1</v>
      </c>
      <c r="X94" s="479">
        <v>0</v>
      </c>
      <c r="Y94" s="889">
        <f>IF(X94="","",SUM(X94:X95))</f>
        <v>0</v>
      </c>
      <c r="Z94" s="890" t="str">
        <f>IF(S93="","",VLOOKUP(S93,data!$B$3:$T$151,19,FALSE))</f>
        <v>はんのう</v>
      </c>
      <c r="AA94" s="902"/>
      <c r="AB94" s="887" t="str">
        <f>IF(AA93="","",VLOOKUP(AA93,data!$B$3:$T$151,18,FALSE))</f>
        <v>日光</v>
      </c>
      <c r="AC94" s="888">
        <f>IF(AD94="","",SUM(AD94:AD95))</f>
        <v>1</v>
      </c>
      <c r="AD94" s="479">
        <v>1</v>
      </c>
      <c r="AE94" s="479" t="s">
        <v>1</v>
      </c>
      <c r="AF94" s="479">
        <v>2</v>
      </c>
      <c r="AG94" s="889">
        <f>IF(AF94="","",SUM(AF94:AF95))</f>
        <v>2</v>
      </c>
      <c r="AH94" s="890" t="str">
        <f>IF(AA93="","",VLOOKUP(AA93,data!$B$3:$T$151,19,FALSE))</f>
        <v>Echizen</v>
      </c>
      <c r="AJ94" s="528" t="str">
        <f>K93</f>
        <v>fcイ</v>
      </c>
      <c r="AK94" s="138">
        <f>IF(N94="","",N94)</f>
        <v>0</v>
      </c>
      <c r="AL94" s="138">
        <f>IF(P94="","",P94)</f>
        <v>1</v>
      </c>
      <c r="AM94" s="138">
        <f>IF(N95="","",N95)</f>
        <v>1</v>
      </c>
      <c r="AN94" s="138">
        <f>IF(P95="","",P95)</f>
        <v>0</v>
      </c>
      <c r="AO94" s="138" t="str">
        <f>IF(N96="","",N96)</f>
        <v/>
      </c>
      <c r="AP94" s="138" t="str">
        <f>IF(P96="","",P96)</f>
        <v/>
      </c>
      <c r="AQ94" s="138" t="str">
        <f>IF(N97="","",N97)</f>
        <v/>
      </c>
      <c r="AR94" s="138" t="str">
        <f>IF(P97="","",P97)</f>
        <v/>
      </c>
      <c r="AS94" s="138">
        <f>IF(AND(M94="",M96="",M97=""),"",SUM(M94:M97))</f>
        <v>1</v>
      </c>
      <c r="AT94" s="143">
        <f>IF(AND(Q94="",Q96="",Q97=""),"",SUM(Q94:Q97))</f>
        <v>1</v>
      </c>
    </row>
    <row r="95" spans="1:46" ht="22.5" customHeight="1" x14ac:dyDescent="0.2">
      <c r="A95" s="872"/>
      <c r="B95" s="905"/>
      <c r="C95" s="914"/>
      <c r="D95" s="899"/>
      <c r="E95" s="891"/>
      <c r="F95" s="486"/>
      <c r="G95" s="486" t="s">
        <v>1</v>
      </c>
      <c r="H95" s="486"/>
      <c r="I95" s="892"/>
      <c r="J95" s="898"/>
      <c r="K95" s="902"/>
      <c r="L95" s="887"/>
      <c r="M95" s="888"/>
      <c r="N95" s="479">
        <v>1</v>
      </c>
      <c r="O95" s="479"/>
      <c r="P95" s="479">
        <v>0</v>
      </c>
      <c r="Q95" s="889"/>
      <c r="R95" s="890"/>
      <c r="S95" s="918"/>
      <c r="T95" s="887"/>
      <c r="U95" s="888"/>
      <c r="V95" s="479">
        <v>0</v>
      </c>
      <c r="W95" s="479" t="s">
        <v>1</v>
      </c>
      <c r="X95" s="479">
        <v>0</v>
      </c>
      <c r="Y95" s="889"/>
      <c r="Z95" s="890"/>
      <c r="AA95" s="902"/>
      <c r="AB95" s="887"/>
      <c r="AC95" s="888"/>
      <c r="AD95" s="479">
        <v>0</v>
      </c>
      <c r="AE95" s="479" t="s">
        <v>1</v>
      </c>
      <c r="AF95" s="479">
        <v>0</v>
      </c>
      <c r="AG95" s="889"/>
      <c r="AH95" s="890"/>
      <c r="AJ95" s="528" t="str">
        <f>S93</f>
        <v>fbイ</v>
      </c>
      <c r="AK95" s="138">
        <f>IF(V94="","",V94)</f>
        <v>0</v>
      </c>
      <c r="AL95" s="138">
        <f>IF(X94="","",X94)</f>
        <v>0</v>
      </c>
      <c r="AM95" s="138">
        <f>IF(V95="","",V95)</f>
        <v>0</v>
      </c>
      <c r="AN95" s="138">
        <f>IF(X95="","",X95)</f>
        <v>0</v>
      </c>
      <c r="AO95" s="138" t="str">
        <f>IF(V96="","",V96)</f>
        <v/>
      </c>
      <c r="AP95" s="138" t="str">
        <f>IF(X96="","",X96)</f>
        <v/>
      </c>
      <c r="AQ95" s="138" t="str">
        <f>IF(V97="","",V97)</f>
        <v/>
      </c>
      <c r="AR95" s="138" t="str">
        <f>IF(X97="","",X97)</f>
        <v/>
      </c>
      <c r="AS95" s="138">
        <f>IF(AND(U94="",U96="",U97=""),"",SUM(U94:U97))</f>
        <v>0</v>
      </c>
      <c r="AT95" s="143">
        <f>IF(AND(Y94="",Y96="",Y97=""),"",SUM(Y94:Y97))</f>
        <v>0</v>
      </c>
    </row>
    <row r="96" spans="1:46" ht="22.5" customHeight="1" x14ac:dyDescent="0.2">
      <c r="A96" s="872"/>
      <c r="B96" s="905"/>
      <c r="C96" s="914"/>
      <c r="D96" s="512"/>
      <c r="E96" s="513"/>
      <c r="F96" s="486"/>
      <c r="G96" s="486"/>
      <c r="H96" s="486"/>
      <c r="I96" s="486"/>
      <c r="J96" s="514"/>
      <c r="K96" s="902"/>
      <c r="L96" s="518"/>
      <c r="M96" s="519"/>
      <c r="N96" s="479"/>
      <c r="O96" s="479"/>
      <c r="P96" s="479"/>
      <c r="Q96" s="479"/>
      <c r="R96" s="520"/>
      <c r="S96" s="918"/>
      <c r="T96" s="518" t="str">
        <f>IF(T94="","",VLOOKUP(T94,参加チーム!$C$7:$D$56,2,FALSE))</f>
        <v>島根県</v>
      </c>
      <c r="U96" s="519" t="str">
        <f>IF(V96="","",V96)</f>
        <v/>
      </c>
      <c r="V96" s="479"/>
      <c r="W96" s="479"/>
      <c r="X96" s="479"/>
      <c r="Y96" s="479" t="str">
        <f>IF(X96="","",X96)</f>
        <v/>
      </c>
      <c r="Z96" s="520" t="str">
        <f>IF(Z94="","",VLOOKUP(Z94,参加チーム!$C$7:$D$56,2,FALSE))</f>
        <v>埼玉県</v>
      </c>
      <c r="AA96" s="902"/>
      <c r="AB96" s="518" t="str">
        <f>IF(AB94="","",VLOOKUP(AB94,参加チーム!$C$7:$D$56,2,FALSE))</f>
        <v>栃木県</v>
      </c>
      <c r="AC96" s="519" t="str">
        <f>IF(AD96="","",AD96)</f>
        <v/>
      </c>
      <c r="AD96" s="479"/>
      <c r="AE96" s="479"/>
      <c r="AF96" s="479"/>
      <c r="AG96" s="479" t="str">
        <f>IF(AF96="","",AF96)</f>
        <v/>
      </c>
      <c r="AH96" s="520" t="str">
        <f>IF(AH94="","",VLOOKUP(AH94,参加チーム!$C$7:$D$56,2,FALSE))</f>
        <v>福井県</v>
      </c>
      <c r="AJ96" s="528" t="str">
        <f>AA93</f>
        <v>faイ</v>
      </c>
      <c r="AK96" s="138">
        <f>IF(AD94="","",AD94)</f>
        <v>1</v>
      </c>
      <c r="AL96" s="138">
        <f>IF(AF94="","",AF94)</f>
        <v>2</v>
      </c>
      <c r="AM96" s="138">
        <f>IF(AD95="","",AD95)</f>
        <v>0</v>
      </c>
      <c r="AN96" s="138">
        <f>IF(AF95="","",AF95)</f>
        <v>0</v>
      </c>
      <c r="AO96" s="138" t="str">
        <f>IF(AD96="","",AD96)</f>
        <v/>
      </c>
      <c r="AP96" s="138" t="str">
        <f>IF(AF96="","",AF96)</f>
        <v/>
      </c>
      <c r="AQ96" s="138" t="str">
        <f>IF(AD97="","",AD97)</f>
        <v/>
      </c>
      <c r="AR96" s="138" t="str">
        <f>IF(AF97="","",AF97)</f>
        <v/>
      </c>
      <c r="AS96" s="138">
        <f>IF(AND(AC94="",AC96="",AC97=""),"",SUM(AC94:AC97))</f>
        <v>1</v>
      </c>
      <c r="AT96" s="143">
        <f>IF(AND(AG94="",AG96="",AG97=""),"",SUM(AG94:AG97))</f>
        <v>2</v>
      </c>
    </row>
    <row r="97" spans="1:46" ht="22.5" customHeight="1" x14ac:dyDescent="0.2">
      <c r="A97" s="872"/>
      <c r="B97" s="906"/>
      <c r="C97" s="915"/>
      <c r="D97" s="515"/>
      <c r="E97" s="516"/>
      <c r="F97" s="487"/>
      <c r="G97" s="487"/>
      <c r="H97" s="487"/>
      <c r="I97" s="487"/>
      <c r="J97" s="517"/>
      <c r="K97" s="903"/>
      <c r="L97" s="521"/>
      <c r="M97" s="522"/>
      <c r="N97" s="482"/>
      <c r="O97" s="482"/>
      <c r="P97" s="482"/>
      <c r="Q97" s="482"/>
      <c r="R97" s="523"/>
      <c r="S97" s="919"/>
      <c r="T97" s="521"/>
      <c r="U97" s="522" t="str">
        <f>IF(V97="","",V97)</f>
        <v/>
      </c>
      <c r="V97" s="482"/>
      <c r="W97" s="482"/>
      <c r="X97" s="482"/>
      <c r="Y97" s="482" t="str">
        <f>IF(X97="","",X97)</f>
        <v/>
      </c>
      <c r="Z97" s="523"/>
      <c r="AA97" s="903"/>
      <c r="AB97" s="521"/>
      <c r="AC97" s="522" t="str">
        <f>IF(AD97="","",AD97)</f>
        <v/>
      </c>
      <c r="AD97" s="482"/>
      <c r="AE97" s="482"/>
      <c r="AF97" s="482"/>
      <c r="AG97" s="482" t="str">
        <f>IF(AF97="","",AF97)</f>
        <v/>
      </c>
      <c r="AH97" s="523"/>
      <c r="AJ97" s="529"/>
      <c r="AK97" s="144"/>
      <c r="AL97" s="144"/>
      <c r="AM97" s="144"/>
      <c r="AN97" s="144"/>
      <c r="AO97" s="144"/>
      <c r="AP97" s="144"/>
      <c r="AQ97" s="144"/>
      <c r="AR97" s="144"/>
      <c r="AS97" s="144"/>
      <c r="AT97" s="145"/>
    </row>
    <row r="98" spans="1:46" ht="22.5" customHeight="1" x14ac:dyDescent="0.2">
      <c r="A98" s="871">
        <v>7</v>
      </c>
      <c r="B98" s="904">
        <f>B93+"００：３５"</f>
        <v>0.52083333333333348</v>
      </c>
      <c r="C98" s="907">
        <v>7</v>
      </c>
      <c r="D98" s="490" t="str">
        <f>IF(C98="","",VLOOKUP(C98,data!$B$3:$T$151,10,FALSE))</f>
        <v>Ａ１位</v>
      </c>
      <c r="E98" s="877" t="str">
        <f>IF(C98="","",VLOOKUP(C98,data!$B$3:$T$151,3,FALSE))</f>
        <v>男子準々決勝</v>
      </c>
      <c r="F98" s="877"/>
      <c r="G98" s="877"/>
      <c r="H98" s="877"/>
      <c r="I98" s="877"/>
      <c r="J98" s="491" t="str">
        <f>IF(C98="","",VLOOKUP(C98,data!$B$3:$T$151,12,FALSE))</f>
        <v>１の勝者</v>
      </c>
      <c r="K98" s="907">
        <v>8</v>
      </c>
      <c r="L98" s="490" t="str">
        <f>IF(K98="","",VLOOKUP(K98,data!$B$3:$T$151,10,FALSE))</f>
        <v>２の勝者</v>
      </c>
      <c r="M98" s="877" t="str">
        <f>IF(K98="","",VLOOKUP(K98,data!$B$3:$T$151,3,FALSE))</f>
        <v>男子準々決勝</v>
      </c>
      <c r="N98" s="877"/>
      <c r="O98" s="877"/>
      <c r="P98" s="877"/>
      <c r="Q98" s="877"/>
      <c r="R98" s="491" t="str">
        <f>IF(K98="","",VLOOKUP(K98,data!$B$3:$T$151,12,FALSE))</f>
        <v>Ｂ１位</v>
      </c>
      <c r="S98" s="907">
        <v>9</v>
      </c>
      <c r="T98" s="490" t="str">
        <f>IF(S98="","",VLOOKUP(S98,data!$B$3:$T$151,10,FALSE))</f>
        <v>Ｃ１位</v>
      </c>
      <c r="U98" s="877" t="str">
        <f>IF(S98="","",VLOOKUP(S98,data!$B$3:$T$151,3,FALSE))</f>
        <v>男子準々決勝</v>
      </c>
      <c r="V98" s="877"/>
      <c r="W98" s="877"/>
      <c r="X98" s="877"/>
      <c r="Y98" s="877"/>
      <c r="Z98" s="491" t="str">
        <f>IF(S98="","",VLOOKUP(S98,data!$B$3:$T$151,12,FALSE))</f>
        <v>３の勝者</v>
      </c>
      <c r="AA98" s="907">
        <v>10</v>
      </c>
      <c r="AB98" s="490" t="str">
        <f>IF(AA98="","",VLOOKUP(AA98,data!$B$3:$T$151,10,FALSE))</f>
        <v>４の勝者</v>
      </c>
      <c r="AC98" s="877" t="str">
        <f>IF(AA98="","",VLOOKUP(AA98,data!$B$3:$T$151,3,FALSE))</f>
        <v>男子準々決勝</v>
      </c>
      <c r="AD98" s="877"/>
      <c r="AE98" s="877"/>
      <c r="AF98" s="877"/>
      <c r="AG98" s="877"/>
      <c r="AH98" s="491" t="str">
        <f>IF(AA98="","",VLOOKUP(AA98,data!$B$3:$T$151,12,FALSE))</f>
        <v>Ｄ１位</v>
      </c>
      <c r="AJ98" s="527">
        <f>C98</f>
        <v>7</v>
      </c>
      <c r="AK98" s="141">
        <f>IF(F99="","",F99)</f>
        <v>1</v>
      </c>
      <c r="AL98" s="141">
        <f>IF(H99="","",H99)</f>
        <v>0</v>
      </c>
      <c r="AM98" s="141">
        <f>IF(F100="","",F100)</f>
        <v>0</v>
      </c>
      <c r="AN98" s="141">
        <f>IF(H100="","",H100)</f>
        <v>1</v>
      </c>
      <c r="AO98" s="141" t="str">
        <f>IF(F101="","",F101)</f>
        <v/>
      </c>
      <c r="AP98" s="141" t="str">
        <f>IF(H101="","",H101)</f>
        <v/>
      </c>
      <c r="AQ98" s="141">
        <f>IF(F102="","",F102)</f>
        <v>1</v>
      </c>
      <c r="AR98" s="141">
        <f>IF(H102="","",H102)</f>
        <v>3</v>
      </c>
      <c r="AS98" s="141">
        <f>IF(AND(E99="",E101="",E102=""),"",SUM(E99:E102))</f>
        <v>2</v>
      </c>
      <c r="AT98" s="142">
        <f>IF(AND(I99="",I101="",I102=""),"",SUM(I99:I102))</f>
        <v>4</v>
      </c>
    </row>
    <row r="99" spans="1:46" ht="22.5" customHeight="1" x14ac:dyDescent="0.2">
      <c r="A99" s="872"/>
      <c r="B99" s="905"/>
      <c r="C99" s="908"/>
      <c r="D99" s="869" t="str">
        <f>IF(C98="","",VLOOKUP(C98,data!$B$3:$T$151,18,FALSE))</f>
        <v>朝日</v>
      </c>
      <c r="E99" s="870">
        <f>IF(F99="","",SUM(F99:F100))</f>
        <v>1</v>
      </c>
      <c r="F99" s="440">
        <v>1</v>
      </c>
      <c r="G99" s="440" t="s">
        <v>1</v>
      </c>
      <c r="H99" s="440">
        <v>0</v>
      </c>
      <c r="I99" s="881">
        <f>IF(H99="","",SUM(H99:H100))</f>
        <v>1</v>
      </c>
      <c r="J99" s="882" t="str">
        <f>IF(C98="","",VLOOKUP(C98,data!$B$3:$T$151,19,FALSE))</f>
        <v>春照</v>
      </c>
      <c r="K99" s="908"/>
      <c r="L99" s="869" t="str">
        <f>IF(K98="","",VLOOKUP(K98,data!$B$3:$T$151,18,FALSE))</f>
        <v>常磐・糸生</v>
      </c>
      <c r="M99" s="870">
        <f>IF(N99="","",SUM(N99:N100))</f>
        <v>2</v>
      </c>
      <c r="N99" s="440">
        <v>1</v>
      </c>
      <c r="O99" s="440" t="s">
        <v>1</v>
      </c>
      <c r="P99" s="440">
        <v>2</v>
      </c>
      <c r="Q99" s="881">
        <f>IF(P99="","",SUM(P99:P100))</f>
        <v>2</v>
      </c>
      <c r="R99" s="882" t="str">
        <f>IF(K98="","",VLOOKUP(K98,data!$B$3:$T$151,19,FALSE))</f>
        <v>日光</v>
      </c>
      <c r="S99" s="908"/>
      <c r="T99" s="869" t="str">
        <f>IF(S98="","",VLOOKUP(S98,data!$B$3:$T$151,18,FALSE))</f>
        <v>鳥取</v>
      </c>
      <c r="U99" s="870">
        <f>IF(V99="","",SUM(V99:V100))</f>
        <v>1</v>
      </c>
      <c r="V99" s="440">
        <v>0</v>
      </c>
      <c r="W99" s="440" t="s">
        <v>1</v>
      </c>
      <c r="X99" s="440">
        <v>0</v>
      </c>
      <c r="Y99" s="881">
        <f>IF(X99="","",SUM(X99:X100))</f>
        <v>0</v>
      </c>
      <c r="Z99" s="882" t="s">
        <v>856</v>
      </c>
      <c r="AA99" s="908"/>
      <c r="AB99" s="869" t="str">
        <f>IF(AA98="","",VLOOKUP(AA98,data!$B$3:$T$151,18,FALSE))</f>
        <v>ＫＵＧＡ</v>
      </c>
      <c r="AC99" s="870">
        <f>IF(AD99="","",SUM(AD99:AD100))</f>
        <v>0</v>
      </c>
      <c r="AD99" s="440">
        <v>0</v>
      </c>
      <c r="AE99" s="440" t="s">
        <v>1</v>
      </c>
      <c r="AF99" s="440">
        <v>4</v>
      </c>
      <c r="AG99" s="881">
        <f>IF(AF99="","",SUM(AF99:AF100))</f>
        <v>4</v>
      </c>
      <c r="AH99" s="882" t="str">
        <f>IF(AA98="","",VLOOKUP(AA98,data!$B$3:$T$151,19,FALSE))</f>
        <v>鳥上</v>
      </c>
      <c r="AJ99" s="528">
        <f>K98</f>
        <v>8</v>
      </c>
      <c r="AK99" s="138">
        <f>IF(N99="","",N99)</f>
        <v>1</v>
      </c>
      <c r="AL99" s="138">
        <f>IF(P99="","",P99)</f>
        <v>2</v>
      </c>
      <c r="AM99" s="138">
        <f>IF(N100="","",N100)</f>
        <v>1</v>
      </c>
      <c r="AN99" s="138">
        <f>IF(P100="","",P100)</f>
        <v>0</v>
      </c>
      <c r="AO99" s="138" t="str">
        <f>IF(N101="","",N101)</f>
        <v/>
      </c>
      <c r="AP99" s="138" t="str">
        <f>IF(P101="","",P101)</f>
        <v/>
      </c>
      <c r="AQ99" s="138">
        <f>IF(N102="","",N102)</f>
        <v>0</v>
      </c>
      <c r="AR99" s="138">
        <f>IF(P102="","",P102)</f>
        <v>2</v>
      </c>
      <c r="AS99" s="138">
        <f>IF(AND(M99="",M101="",M102=""),"",SUM(M99:M102))</f>
        <v>2</v>
      </c>
      <c r="AT99" s="143">
        <f>IF(AND(Q99="",Q101="",Q102=""),"",SUM(Q99:Q102))</f>
        <v>4</v>
      </c>
    </row>
    <row r="100" spans="1:46" ht="22.5" customHeight="1" x14ac:dyDescent="0.2">
      <c r="A100" s="872"/>
      <c r="B100" s="905"/>
      <c r="C100" s="908"/>
      <c r="D100" s="869"/>
      <c r="E100" s="870"/>
      <c r="F100" s="440">
        <v>0</v>
      </c>
      <c r="G100" s="440" t="s">
        <v>1</v>
      </c>
      <c r="H100" s="440">
        <v>1</v>
      </c>
      <c r="I100" s="881"/>
      <c r="J100" s="882"/>
      <c r="K100" s="908"/>
      <c r="L100" s="869"/>
      <c r="M100" s="870"/>
      <c r="N100" s="440">
        <v>1</v>
      </c>
      <c r="O100" s="440" t="s">
        <v>1</v>
      </c>
      <c r="P100" s="440">
        <v>0</v>
      </c>
      <c r="Q100" s="881"/>
      <c r="R100" s="882"/>
      <c r="S100" s="908"/>
      <c r="T100" s="869"/>
      <c r="U100" s="870"/>
      <c r="V100" s="440">
        <v>1</v>
      </c>
      <c r="W100" s="440" t="s">
        <v>1</v>
      </c>
      <c r="X100" s="440">
        <v>0</v>
      </c>
      <c r="Y100" s="881"/>
      <c r="Z100" s="882"/>
      <c r="AA100" s="908"/>
      <c r="AB100" s="869"/>
      <c r="AC100" s="870"/>
      <c r="AD100" s="440">
        <v>0</v>
      </c>
      <c r="AE100" s="440" t="s">
        <v>1</v>
      </c>
      <c r="AF100" s="440">
        <v>0</v>
      </c>
      <c r="AG100" s="881"/>
      <c r="AH100" s="882"/>
      <c r="AJ100" s="528">
        <f>S98</f>
        <v>9</v>
      </c>
      <c r="AK100" s="138">
        <f>IF(V99="","",V99)</f>
        <v>0</v>
      </c>
      <c r="AL100" s="138">
        <f>IF(X99="","",X99)</f>
        <v>0</v>
      </c>
      <c r="AM100" s="138">
        <f>IF(V100="","",V100)</f>
        <v>1</v>
      </c>
      <c r="AN100" s="138">
        <f>IF(X100="","",X100)</f>
        <v>0</v>
      </c>
      <c r="AO100" s="138" t="str">
        <f>IF(V101="","",V101)</f>
        <v/>
      </c>
      <c r="AP100" s="138" t="str">
        <f>IF(X101="","",X101)</f>
        <v/>
      </c>
      <c r="AQ100" s="138" t="str">
        <f>IF(V102="","",V102)</f>
        <v/>
      </c>
      <c r="AR100" s="138" t="str">
        <f>IF(X102="","",X102)</f>
        <v/>
      </c>
      <c r="AS100" s="138">
        <f>IF(AND(U99="",U101="",U102=""),"",SUM(U99:U102))</f>
        <v>1</v>
      </c>
      <c r="AT100" s="143">
        <f>IF(AND(Y99="",Y101="",Y102=""),"",SUM(Y99:Y102))</f>
        <v>0</v>
      </c>
    </row>
    <row r="101" spans="1:46" ht="22.5" customHeight="1" x14ac:dyDescent="0.2">
      <c r="A101" s="872"/>
      <c r="B101" s="905"/>
      <c r="C101" s="908"/>
      <c r="D101" s="506" t="str">
        <f>IF(D99="","",VLOOKUP(D99,参加チーム!$C$7:$D$56,2,FALSE))</f>
        <v>福井県</v>
      </c>
      <c r="E101" s="507" t="str">
        <f>IF(F101="","",F101)</f>
        <v/>
      </c>
      <c r="F101" s="440"/>
      <c r="G101" s="440" t="s">
        <v>529</v>
      </c>
      <c r="H101" s="440"/>
      <c r="I101" s="440" t="str">
        <f>IF(H101="","",H101)</f>
        <v/>
      </c>
      <c r="J101" s="508" t="str">
        <f>IF(J99="","",VLOOKUP(J99,参加チーム!$C$7:$D$56,2,FALSE))</f>
        <v>滋賀県</v>
      </c>
      <c r="K101" s="908"/>
      <c r="L101" s="506" t="str">
        <f>IF(L99="","",VLOOKUP(L99,参加チーム!$C$7:$D$56,2,FALSE))</f>
        <v>福井県</v>
      </c>
      <c r="M101" s="507" t="str">
        <f>IF(N101="","",N101)</f>
        <v/>
      </c>
      <c r="N101" s="440"/>
      <c r="O101" s="440" t="s">
        <v>268</v>
      </c>
      <c r="P101" s="440"/>
      <c r="Q101" s="440" t="str">
        <f>IF(P101="","",P101)</f>
        <v/>
      </c>
      <c r="R101" s="508" t="str">
        <f>IF(R99="","",VLOOKUP(R99,参加チーム!$C$7:$D$56,2,FALSE))</f>
        <v>栃木県</v>
      </c>
      <c r="S101" s="908"/>
      <c r="T101" s="506" t="str">
        <f>IF(T99="","",VLOOKUP(T99,参加チーム!$C$7:$D$56,2,FALSE))</f>
        <v>鳥取県</v>
      </c>
      <c r="U101" s="507" t="str">
        <f>IF(V101="","",V101)</f>
        <v/>
      </c>
      <c r="V101" s="440"/>
      <c r="W101" s="440" t="s">
        <v>529</v>
      </c>
      <c r="X101" s="440"/>
      <c r="Y101" s="440" t="str">
        <f>IF(X101="","",X101)</f>
        <v/>
      </c>
      <c r="Z101" s="508" t="str">
        <f>IF(Z99="","",VLOOKUP(Z99,参加チーム!$C$7:$D$56,2,FALSE))</f>
        <v>京都府</v>
      </c>
      <c r="AA101" s="908"/>
      <c r="AB101" s="506" t="str">
        <f>IF(AB99="","",VLOOKUP(AB99,参加チーム!$C$7:$D$56,2,FALSE))</f>
        <v>山口県</v>
      </c>
      <c r="AC101" s="507" t="str">
        <f>IF(AD101="","",AD101)</f>
        <v/>
      </c>
      <c r="AD101" s="440"/>
      <c r="AE101" s="440" t="s">
        <v>529</v>
      </c>
      <c r="AF101" s="440"/>
      <c r="AG101" s="440" t="str">
        <f>IF(AF101="","",AF101)</f>
        <v/>
      </c>
      <c r="AH101" s="508" t="str">
        <f>IF(AH99="","",VLOOKUP(AH99,参加チーム!$C$7:$D$56,2,FALSE))</f>
        <v>島根県</v>
      </c>
      <c r="AJ101" s="528">
        <f>AA98</f>
        <v>10</v>
      </c>
      <c r="AK101" s="138">
        <f>IF(AD99="","",AD99)</f>
        <v>0</v>
      </c>
      <c r="AL101" s="138">
        <f>IF(AF99="","",AF99)</f>
        <v>4</v>
      </c>
      <c r="AM101" s="138">
        <f>IF(AD100="","",AD100)</f>
        <v>0</v>
      </c>
      <c r="AN101" s="138">
        <f>IF(AF100="","",AF100)</f>
        <v>0</v>
      </c>
      <c r="AO101" s="138" t="str">
        <f>IF(AD101="","",AD101)</f>
        <v/>
      </c>
      <c r="AP101" s="138" t="str">
        <f>IF(AF101="","",AF101)</f>
        <v/>
      </c>
      <c r="AQ101" s="138" t="str">
        <f>IF(AD102="","",AD102)</f>
        <v/>
      </c>
      <c r="AR101" s="138" t="str">
        <f>IF(AF102="","",AF102)</f>
        <v/>
      </c>
      <c r="AS101" s="138">
        <f>IF(AND(AC99="",AC101="",AC102=""),"",SUM(AC99:AC102))</f>
        <v>0</v>
      </c>
      <c r="AT101" s="143">
        <f>IF(AND(AG99="",AG101="",AG102=""),"",SUM(AG99:AG102))</f>
        <v>4</v>
      </c>
    </row>
    <row r="102" spans="1:46" ht="22.5" customHeight="1" x14ac:dyDescent="0.2">
      <c r="A102" s="872"/>
      <c r="B102" s="906"/>
      <c r="C102" s="909"/>
      <c r="D102" s="509"/>
      <c r="E102" s="510">
        <f>IF(F102="","",F102)</f>
        <v>1</v>
      </c>
      <c r="F102" s="443">
        <v>1</v>
      </c>
      <c r="G102" s="443" t="s">
        <v>77</v>
      </c>
      <c r="H102" s="443">
        <v>3</v>
      </c>
      <c r="I102" s="443">
        <f>IF(H102="","",H102)</f>
        <v>3</v>
      </c>
      <c r="J102" s="511"/>
      <c r="K102" s="909"/>
      <c r="L102" s="509"/>
      <c r="M102" s="510">
        <f>IF(N102="","",N102)</f>
        <v>0</v>
      </c>
      <c r="N102" s="443">
        <v>0</v>
      </c>
      <c r="O102" s="443" t="s">
        <v>269</v>
      </c>
      <c r="P102" s="443">
        <v>2</v>
      </c>
      <c r="Q102" s="443">
        <f>IF(P102="","",P102)</f>
        <v>2</v>
      </c>
      <c r="R102" s="511"/>
      <c r="S102" s="909"/>
      <c r="T102" s="509"/>
      <c r="U102" s="510" t="str">
        <f>IF(V102="","",V102)</f>
        <v/>
      </c>
      <c r="V102" s="443"/>
      <c r="W102" s="443" t="s">
        <v>77</v>
      </c>
      <c r="X102" s="443"/>
      <c r="Y102" s="443" t="str">
        <f>IF(X102="","",X102)</f>
        <v/>
      </c>
      <c r="Z102" s="511"/>
      <c r="AA102" s="909"/>
      <c r="AB102" s="509"/>
      <c r="AC102" s="510" t="str">
        <f>IF(AD102="","",AD102)</f>
        <v/>
      </c>
      <c r="AD102" s="443"/>
      <c r="AE102" s="443" t="s">
        <v>77</v>
      </c>
      <c r="AF102" s="443"/>
      <c r="AG102" s="443" t="str">
        <f>IF(AF102="","",AF102)</f>
        <v/>
      </c>
      <c r="AH102" s="511"/>
      <c r="AJ102" s="529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5"/>
    </row>
    <row r="103" spans="1:46" ht="22.5" customHeight="1" x14ac:dyDescent="0.2">
      <c r="A103" s="871">
        <v>8</v>
      </c>
      <c r="B103" s="904">
        <f>B98+"００：３５"</f>
        <v>0.54513888888888906</v>
      </c>
      <c r="C103" s="907" t="s">
        <v>847</v>
      </c>
      <c r="D103" s="502" t="str">
        <f>IF(C103="","",VLOOKUP(C103,data!$B$3:$T$155,10,FALSE))</f>
        <v>a１位</v>
      </c>
      <c r="E103" s="886" t="str">
        <f>IF(C103="","",VLOOKUP(C103,data!$B$3:$T$151,3,FALSE))</f>
        <v>女子準々決勝</v>
      </c>
      <c r="F103" s="886"/>
      <c r="G103" s="886"/>
      <c r="H103" s="886"/>
      <c r="I103" s="886"/>
      <c r="J103" s="503" t="str">
        <f>IF(C103="","",VLOOKUP(C103,data!$B$3:$T$151,12,FALSE))</f>
        <v>d２位</v>
      </c>
      <c r="K103" s="901" t="s">
        <v>821</v>
      </c>
      <c r="L103" s="502" t="str">
        <f>IF(K103="","",VLOOKUP(K103,data!$B$3:$T$151,10,FALSE))</f>
        <v>a２位</v>
      </c>
      <c r="M103" s="886" t="str">
        <f>IF(K103="","",VLOOKUP(K103,data!$B$3:$T$151,3,FALSE))</f>
        <v>女子準々決勝</v>
      </c>
      <c r="N103" s="886"/>
      <c r="O103" s="886"/>
      <c r="P103" s="886"/>
      <c r="Q103" s="886"/>
      <c r="R103" s="503" t="str">
        <f>IF(K103="","",VLOOKUP(K103,data!$B$3:$T$151,12,FALSE))</f>
        <v>d１位</v>
      </c>
      <c r="S103" s="901" t="s">
        <v>822</v>
      </c>
      <c r="T103" s="502" t="str">
        <f>IF(S103="","",VLOOKUP(S103,data!$B$3:$T$151,10,FALSE))</f>
        <v>あの勝者</v>
      </c>
      <c r="U103" s="886" t="str">
        <f>IF(S103="","",VLOOKUP(S103,data!$B$3:$T$151,3,FALSE))</f>
        <v>女子準々決勝</v>
      </c>
      <c r="V103" s="886"/>
      <c r="W103" s="886"/>
      <c r="X103" s="886"/>
      <c r="Y103" s="886"/>
      <c r="Z103" s="503" t="str">
        <f>IF(S103="","",VLOOKUP(S103,data!$B$3:$T$151,12,FALSE))</f>
        <v>b１位</v>
      </c>
      <c r="AA103" s="901" t="s">
        <v>729</v>
      </c>
      <c r="AB103" s="502" t="str">
        <f>IF(AA103="","",VLOOKUP(AA103,data!$B$3:$T$151,10,FALSE))</f>
        <v>c１位</v>
      </c>
      <c r="AC103" s="886" t="str">
        <f>IF(AA103="","",VLOOKUP(AA103,data!$B$3:$T$151,3,FALSE))</f>
        <v>女子準々決勝</v>
      </c>
      <c r="AD103" s="886"/>
      <c r="AE103" s="886"/>
      <c r="AF103" s="886"/>
      <c r="AG103" s="886"/>
      <c r="AH103" s="503" t="str">
        <f>IF(AA103="","",VLOOKUP(AA103,data!$B$3:$T$151,12,FALSE))</f>
        <v>いの勝者</v>
      </c>
      <c r="AJ103" s="527" t="str">
        <f>C103</f>
        <v>う</v>
      </c>
      <c r="AK103" s="141">
        <f>IF(F104="","",F104)</f>
        <v>2</v>
      </c>
      <c r="AL103" s="141">
        <f>IF(H104="","",H104)</f>
        <v>0</v>
      </c>
      <c r="AM103" s="141">
        <f>IF(F105="","",F105)</f>
        <v>3</v>
      </c>
      <c r="AN103" s="141">
        <f>IF(H105="","",H105)</f>
        <v>0</v>
      </c>
      <c r="AO103" s="141" t="str">
        <f>IF(F106="","",F106)</f>
        <v/>
      </c>
      <c r="AP103" s="141" t="str">
        <f>IF(H106="","",H106)</f>
        <v/>
      </c>
      <c r="AQ103" s="141" t="str">
        <f>IF(F107="","",F107)</f>
        <v/>
      </c>
      <c r="AR103" s="141" t="str">
        <f>IF(H107="","",H107)</f>
        <v/>
      </c>
      <c r="AS103" s="141">
        <f>IF(AND(E104="",E106="",E107=""),"",SUM(E104:E107))</f>
        <v>5</v>
      </c>
      <c r="AT103" s="142">
        <f>IF(AND(I104="",I106="",I107=""),"",SUM(I104:I107))</f>
        <v>0</v>
      </c>
    </row>
    <row r="104" spans="1:46" ht="22.5" customHeight="1" x14ac:dyDescent="0.2">
      <c r="A104" s="872"/>
      <c r="B104" s="905"/>
      <c r="C104" s="908"/>
      <c r="D104" s="887" t="str">
        <f>IF(C103="","",VLOOKUP(C103,data!$B$3:$T$151,18,FALSE))</f>
        <v>水堀・沼宮内</v>
      </c>
      <c r="E104" s="888">
        <f>IF(F104="","",SUM(F104:F105))</f>
        <v>5</v>
      </c>
      <c r="F104" s="479">
        <v>2</v>
      </c>
      <c r="G104" s="479" t="s">
        <v>1</v>
      </c>
      <c r="H104" s="479">
        <v>0</v>
      </c>
      <c r="I104" s="889">
        <f>IF(H104="","",SUM(H104:H105))</f>
        <v>0</v>
      </c>
      <c r="J104" s="890" t="str">
        <f>IF(C103="","",VLOOKUP(C103,data!$B$3:$T$151,19,FALSE))</f>
        <v>石動・東部</v>
      </c>
      <c r="K104" s="902"/>
      <c r="L104" s="887" t="str">
        <f>IF(K103="","",VLOOKUP(K103,data!$B$3:$T$151,18,FALSE))</f>
        <v>糸生</v>
      </c>
      <c r="M104" s="888">
        <f>IF(N104="","",SUM(N104:N105))</f>
        <v>0</v>
      </c>
      <c r="N104" s="479">
        <v>0</v>
      </c>
      <c r="O104" s="479" t="s">
        <v>1</v>
      </c>
      <c r="P104" s="479">
        <v>0</v>
      </c>
      <c r="Q104" s="889">
        <f>IF(P104="","",SUM(P104:P105))</f>
        <v>0</v>
      </c>
      <c r="R104" s="890" t="str">
        <f>IF(K103="","",VLOOKUP(K103,data!$B$3:$T$151,19,FALSE))</f>
        <v>八川</v>
      </c>
      <c r="S104" s="902"/>
      <c r="T104" s="887" t="str">
        <f>IF(S103="","",VLOOKUP(S103,data!$B$3:$T$151,18,FALSE))</f>
        <v>大谷</v>
      </c>
      <c r="U104" s="888">
        <f>IF(V104="","",SUM(V104:V105))</f>
        <v>0</v>
      </c>
      <c r="V104" s="479">
        <v>0</v>
      </c>
      <c r="W104" s="479" t="s">
        <v>1</v>
      </c>
      <c r="X104" s="479">
        <v>0</v>
      </c>
      <c r="Y104" s="889">
        <f>IF(X104="","",SUM(X104:X105))</f>
        <v>1</v>
      </c>
      <c r="Z104" s="890" t="str">
        <f>IF(S103="","",VLOOKUP(S103,data!$B$3:$T$151,19,FALSE))</f>
        <v>ＫＵＧＡ</v>
      </c>
      <c r="AA104" s="902"/>
      <c r="AB104" s="887" t="str">
        <f>IF(AA103="","",VLOOKUP(AA103,data!$B$3:$T$151,18,FALSE))</f>
        <v>朝日</v>
      </c>
      <c r="AC104" s="888">
        <f>IF(AD104="","",SUM(AD104:AD105))</f>
        <v>0</v>
      </c>
      <c r="AD104" s="479">
        <v>0</v>
      </c>
      <c r="AE104" s="479" t="s">
        <v>1</v>
      </c>
      <c r="AF104" s="479">
        <v>1</v>
      </c>
      <c r="AG104" s="889">
        <f>IF(AF104="","",SUM(AF104:AF105))</f>
        <v>3</v>
      </c>
      <c r="AH104" s="890" t="str">
        <f>IF(AA103="","",VLOOKUP(AA103,data!$B$3:$T$151,19,FALSE))</f>
        <v>蟹谷</v>
      </c>
      <c r="AJ104" s="528" t="str">
        <f>K103</f>
        <v>か</v>
      </c>
      <c r="AK104" s="138">
        <f>IF(N104="","",N104)</f>
        <v>0</v>
      </c>
      <c r="AL104" s="138">
        <f>IF(P104="","",P104)</f>
        <v>0</v>
      </c>
      <c r="AM104" s="138">
        <f>IF(N105="","",N105)</f>
        <v>0</v>
      </c>
      <c r="AN104" s="138">
        <f>IF(P105="","",P105)</f>
        <v>0</v>
      </c>
      <c r="AO104" s="138" t="str">
        <f>IF(N106="","",N106)</f>
        <v/>
      </c>
      <c r="AP104" s="138" t="str">
        <f>IF(P106="","",P106)</f>
        <v/>
      </c>
      <c r="AQ104" s="138">
        <f>IF(N107="","",N107)</f>
        <v>2</v>
      </c>
      <c r="AR104" s="138">
        <f>IF(P107="","",P107)</f>
        <v>0</v>
      </c>
      <c r="AS104" s="138">
        <f>IF(AND(M104="",M106="",M107=""),"",SUM(M104:M107))</f>
        <v>2</v>
      </c>
      <c r="AT104" s="143">
        <f>IF(AND(Q104="",Q106="",Q107=""),"",SUM(Q104:Q107))</f>
        <v>0</v>
      </c>
    </row>
    <row r="105" spans="1:46" ht="22.5" customHeight="1" x14ac:dyDescent="0.2">
      <c r="A105" s="872"/>
      <c r="B105" s="905"/>
      <c r="C105" s="908"/>
      <c r="D105" s="887"/>
      <c r="E105" s="888"/>
      <c r="F105" s="479">
        <v>3</v>
      </c>
      <c r="G105" s="479" t="s">
        <v>1</v>
      </c>
      <c r="H105" s="479">
        <v>0</v>
      </c>
      <c r="I105" s="889"/>
      <c r="J105" s="890"/>
      <c r="K105" s="902"/>
      <c r="L105" s="887"/>
      <c r="M105" s="888"/>
      <c r="N105" s="479">
        <v>0</v>
      </c>
      <c r="O105" s="479" t="s">
        <v>1</v>
      </c>
      <c r="P105" s="479">
        <v>0</v>
      </c>
      <c r="Q105" s="889"/>
      <c r="R105" s="890"/>
      <c r="S105" s="902"/>
      <c r="T105" s="887"/>
      <c r="U105" s="888"/>
      <c r="V105" s="479">
        <v>0</v>
      </c>
      <c r="W105" s="479" t="s">
        <v>1</v>
      </c>
      <c r="X105" s="479">
        <v>1</v>
      </c>
      <c r="Y105" s="889"/>
      <c r="Z105" s="890"/>
      <c r="AA105" s="902"/>
      <c r="AB105" s="887"/>
      <c r="AC105" s="888"/>
      <c r="AD105" s="479">
        <v>0</v>
      </c>
      <c r="AE105" s="479" t="s">
        <v>1</v>
      </c>
      <c r="AF105" s="479">
        <v>2</v>
      </c>
      <c r="AG105" s="889"/>
      <c r="AH105" s="890"/>
      <c r="AJ105" s="528" t="str">
        <f>S103</f>
        <v>え</v>
      </c>
      <c r="AK105" s="138">
        <f>IF(V104="","",V104)</f>
        <v>0</v>
      </c>
      <c r="AL105" s="138">
        <f>IF(X104="","",X104)</f>
        <v>0</v>
      </c>
      <c r="AM105" s="138">
        <f>IF(V105="","",V105)</f>
        <v>0</v>
      </c>
      <c r="AN105" s="138">
        <f>IF(X105="","",X105)</f>
        <v>1</v>
      </c>
      <c r="AO105" s="138" t="str">
        <f>IF(V106="","",V106)</f>
        <v/>
      </c>
      <c r="AP105" s="138" t="str">
        <f>IF(X106="","",X106)</f>
        <v/>
      </c>
      <c r="AQ105" s="138" t="str">
        <f>IF(V107="","",V107)</f>
        <v/>
      </c>
      <c r="AR105" s="138" t="str">
        <f>IF(X107="","",X107)</f>
        <v/>
      </c>
      <c r="AS105" s="138">
        <f>IF(AND(U104="",U106="",U107=""),"",SUM(U104:U107))</f>
        <v>0</v>
      </c>
      <c r="AT105" s="143">
        <f>IF(AND(Y104="",Y106="",Y107=""),"",SUM(Y104:Y107))</f>
        <v>1</v>
      </c>
    </row>
    <row r="106" spans="1:46" ht="22.5" customHeight="1" x14ac:dyDescent="0.2">
      <c r="A106" s="872"/>
      <c r="B106" s="905"/>
      <c r="C106" s="908"/>
      <c r="D106" s="518" t="str">
        <f>IF(D104="","",VLOOKUP(D104,参加チーム!$C$7:$D$56,2,FALSE))</f>
        <v>岩手県</v>
      </c>
      <c r="E106" s="519" t="str">
        <f>IF(F106="","",F106)</f>
        <v/>
      </c>
      <c r="F106" s="479"/>
      <c r="G106" s="479" t="s">
        <v>268</v>
      </c>
      <c r="H106" s="479"/>
      <c r="I106" s="479" t="str">
        <f>IF(H106="","",H106)</f>
        <v/>
      </c>
      <c r="J106" s="520" t="str">
        <f>IF(J104="","",VLOOKUP(J104,参加チーム!$C$7:$D$56,2,FALSE))</f>
        <v>富山県</v>
      </c>
      <c r="K106" s="902"/>
      <c r="L106" s="518" t="str">
        <f>IF(L104="","",VLOOKUP(L104,参加チーム!$C$7:$D$56,2,FALSE))</f>
        <v>福井県</v>
      </c>
      <c r="M106" s="519" t="str">
        <f>IF(N106="","",N106)</f>
        <v/>
      </c>
      <c r="N106" s="479"/>
      <c r="O106" s="479" t="s">
        <v>529</v>
      </c>
      <c r="P106" s="479"/>
      <c r="Q106" s="479" t="str">
        <f>IF(P106="","",P106)</f>
        <v/>
      </c>
      <c r="R106" s="520" t="str">
        <f>IF(R104="","",VLOOKUP(R104,参加チーム!$C$7:$D$56,2,FALSE))</f>
        <v>島根県</v>
      </c>
      <c r="S106" s="902"/>
      <c r="T106" s="518" t="s">
        <v>861</v>
      </c>
      <c r="U106" s="519"/>
      <c r="V106" s="479"/>
      <c r="W106" s="479"/>
      <c r="X106" s="479"/>
      <c r="Y106" s="479"/>
      <c r="Z106" s="520" t="s">
        <v>862</v>
      </c>
      <c r="AA106" s="902"/>
      <c r="AB106" s="518" t="str">
        <f>IF(AB104="","",VLOOKUP(AB104,参加チーム!$C$7:$D$56,2,FALSE))</f>
        <v>福井県</v>
      </c>
      <c r="AC106" s="519"/>
      <c r="AD106" s="479"/>
      <c r="AE106" s="479"/>
      <c r="AF106" s="479"/>
      <c r="AG106" s="479"/>
      <c r="AH106" s="520" t="str">
        <f>IF(AH104="","",VLOOKUP(AH104,参加チーム!$C$7:$D$56,2,FALSE))</f>
        <v>富山県</v>
      </c>
      <c r="AJ106" s="528" t="str">
        <f>AA103</f>
        <v>お</v>
      </c>
      <c r="AK106" s="138">
        <f>IF(AD104="","",AD104)</f>
        <v>0</v>
      </c>
      <c r="AL106" s="138">
        <f>IF(AF104="","",AF104)</f>
        <v>1</v>
      </c>
      <c r="AM106" s="138">
        <f>IF(AD105="","",AD105)</f>
        <v>0</v>
      </c>
      <c r="AN106" s="138">
        <f>IF(AF105="","",AF105)</f>
        <v>2</v>
      </c>
      <c r="AO106" s="138" t="str">
        <f>IF(AD106="","",AD106)</f>
        <v/>
      </c>
      <c r="AP106" s="138" t="str">
        <f>IF(AF106="","",AF106)</f>
        <v/>
      </c>
      <c r="AQ106" s="138" t="str">
        <f>IF(AD107="","",AD107)</f>
        <v/>
      </c>
      <c r="AR106" s="138" t="str">
        <f>IF(AF107="","",AF107)</f>
        <v/>
      </c>
      <c r="AS106" s="138">
        <f>IF(AND(AC104="",AC106="",AC107=""),"",SUM(AC104:AC107))</f>
        <v>0</v>
      </c>
      <c r="AT106" s="143">
        <f>IF(AND(AG104="",AG106="",AG107=""),"",SUM(AG104:AG107))</f>
        <v>3</v>
      </c>
    </row>
    <row r="107" spans="1:46" ht="22.5" customHeight="1" x14ac:dyDescent="0.2">
      <c r="A107" s="872"/>
      <c r="B107" s="906"/>
      <c r="C107" s="909"/>
      <c r="D107" s="521"/>
      <c r="E107" s="522" t="str">
        <f>IF(F107="","",F107)</f>
        <v/>
      </c>
      <c r="F107" s="482"/>
      <c r="G107" s="482" t="s">
        <v>269</v>
      </c>
      <c r="H107" s="482"/>
      <c r="I107" s="482" t="str">
        <f>IF(H107="","",H107)</f>
        <v/>
      </c>
      <c r="J107" s="523"/>
      <c r="K107" s="903"/>
      <c r="L107" s="521"/>
      <c r="M107" s="522">
        <f>IF(N107="","",N107)</f>
        <v>2</v>
      </c>
      <c r="N107" s="482">
        <v>2</v>
      </c>
      <c r="O107" s="482" t="s">
        <v>77</v>
      </c>
      <c r="P107" s="482">
        <v>0</v>
      </c>
      <c r="Q107" s="482">
        <f>IF(P107="","",P107)</f>
        <v>0</v>
      </c>
      <c r="R107" s="523"/>
      <c r="S107" s="903"/>
      <c r="T107" s="521"/>
      <c r="U107" s="522"/>
      <c r="V107" s="482"/>
      <c r="W107" s="482"/>
      <c r="X107" s="482"/>
      <c r="Y107" s="482"/>
      <c r="Z107" s="523"/>
      <c r="AA107" s="903"/>
      <c r="AB107" s="521"/>
      <c r="AC107" s="522"/>
      <c r="AD107" s="482"/>
      <c r="AE107" s="482"/>
      <c r="AF107" s="482"/>
      <c r="AG107" s="482"/>
      <c r="AH107" s="523"/>
      <c r="AJ107" s="529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5"/>
    </row>
    <row r="108" spans="1:46" ht="22.5" customHeight="1" x14ac:dyDescent="0.2">
      <c r="A108" s="871">
        <v>9</v>
      </c>
      <c r="B108" s="904">
        <f>B103+"００：３５"</f>
        <v>0.56944444444444464</v>
      </c>
      <c r="C108" s="907" t="s">
        <v>646</v>
      </c>
      <c r="D108" s="490" t="str">
        <f>IF(C108="","",VLOOKUP(C108,data!$B$3:$T$151,10,FALSE))</f>
        <v>Ａ3位</v>
      </c>
      <c r="E108" s="877" t="str">
        <f>IF(C108="","",VLOOKUP(C108,data!$B$3:$T$151,3,FALSE))</f>
        <v>男子Fリーグ</v>
      </c>
      <c r="F108" s="877"/>
      <c r="G108" s="877"/>
      <c r="H108" s="877"/>
      <c r="I108" s="877"/>
      <c r="J108" s="491" t="str">
        <f>IF(C108="","",VLOOKUP(C108,data!$B$3:$T$151,12,FALSE))</f>
        <v>Ｃ4位</v>
      </c>
      <c r="K108" s="907" t="s">
        <v>648</v>
      </c>
      <c r="L108" s="490" t="str">
        <f>IF(K108="","",VLOOKUP(K108,data!$B$3:$T$151,10,FALSE))</f>
        <v>Ｂ3位</v>
      </c>
      <c r="M108" s="877" t="str">
        <f>IF(K108="","",VLOOKUP(K108,data!$B$3:$T$151,3,FALSE))</f>
        <v>男子Fリーグ</v>
      </c>
      <c r="N108" s="877"/>
      <c r="O108" s="877"/>
      <c r="P108" s="877"/>
      <c r="Q108" s="877"/>
      <c r="R108" s="491" t="str">
        <f>IF(K108="","",VLOOKUP(K108,data!$B$3:$T$151,12,FALSE))</f>
        <v>Ａ4位</v>
      </c>
      <c r="S108" s="901" t="s">
        <v>823</v>
      </c>
      <c r="T108" s="502" t="str">
        <f>IF(S108="","",VLOOKUP(S108,data!$B$3:$T$151,10,FALSE))</f>
        <v>b3位</v>
      </c>
      <c r="U108" s="886" t="str">
        <f>IF(S108="","",VLOOKUP(S108,data!$B$3:$T$151,3,FALSE))</f>
        <v>女子fリーグ</v>
      </c>
      <c r="V108" s="886"/>
      <c r="W108" s="886"/>
      <c r="X108" s="886"/>
      <c r="Y108" s="886"/>
      <c r="Z108" s="503" t="str">
        <f>IF(S108="","",VLOOKUP(S108,data!$B$3:$T$151,12,FALSE))</f>
        <v>c4位</v>
      </c>
      <c r="AA108" s="901" t="s">
        <v>824</v>
      </c>
      <c r="AB108" s="502" t="str">
        <f>IF(AA108="","",VLOOKUP(AA108,data!$B$3:$T$151,10,FALSE))</f>
        <v>a3位</v>
      </c>
      <c r="AC108" s="886" t="str">
        <f>IF(AA108="","",VLOOKUP(AA108,data!$B$3:$T$151,3,FALSE))</f>
        <v>女子ｆリーグ</v>
      </c>
      <c r="AD108" s="886"/>
      <c r="AE108" s="886"/>
      <c r="AF108" s="886"/>
      <c r="AG108" s="886"/>
      <c r="AH108" s="503" t="str">
        <f>IF(AA108="","",VLOOKUP(AA108,data!$B$3:$T$151,12,FALSE))</f>
        <v>b4位</v>
      </c>
      <c r="AJ108" s="527" t="str">
        <f>C108</f>
        <v>ＦＡ③</v>
      </c>
      <c r="AK108" s="141">
        <f>IF(F109="","",F109)</f>
        <v>2</v>
      </c>
      <c r="AL108" s="141">
        <f>IF(H109="","",H109)</f>
        <v>0</v>
      </c>
      <c r="AM108" s="141">
        <f>IF(F110="","",F110)</f>
        <v>0</v>
      </c>
      <c r="AN108" s="141">
        <f>IF(H110="","",H110)</f>
        <v>0</v>
      </c>
      <c r="AO108" s="141" t="str">
        <f>IF(F111="","",F111)</f>
        <v/>
      </c>
      <c r="AP108" s="141" t="str">
        <f>IF(H111="","",H111)</f>
        <v/>
      </c>
      <c r="AQ108" s="141" t="str">
        <f>IF(F112="","",F112)</f>
        <v/>
      </c>
      <c r="AR108" s="141" t="str">
        <f>IF(H112="","",H112)</f>
        <v/>
      </c>
      <c r="AS108" s="141">
        <f>IF(AND(E109="",E111="",E112=""),"",SUM(E109:E112))</f>
        <v>2</v>
      </c>
      <c r="AT108" s="142">
        <f>IF(AND(I109="",I111="",I112=""),"",SUM(I109:I112))</f>
        <v>0</v>
      </c>
    </row>
    <row r="109" spans="1:46" ht="22.5" customHeight="1" x14ac:dyDescent="0.2">
      <c r="A109" s="872"/>
      <c r="B109" s="905"/>
      <c r="C109" s="908"/>
      <c r="D109" s="869" t="str">
        <f>IF(C108="","",VLOOKUP(C108,data!$B$3:$T$151,18,FALSE))</f>
        <v>フリーデン</v>
      </c>
      <c r="E109" s="870">
        <f>IF(F109="","",SUM(F109:F110))</f>
        <v>2</v>
      </c>
      <c r="F109" s="440">
        <v>2</v>
      </c>
      <c r="G109" s="440" t="s">
        <v>1</v>
      </c>
      <c r="H109" s="440">
        <v>0</v>
      </c>
      <c r="I109" s="881">
        <f>IF(H109="","",SUM(H109:H110))</f>
        <v>0</v>
      </c>
      <c r="J109" s="882" t="str">
        <f>IF(C108="","",VLOOKUP(C108,data!$B$3:$T$151,19,FALSE))</f>
        <v>南アルプス</v>
      </c>
      <c r="K109" s="908"/>
      <c r="L109" s="869" t="str">
        <f>IF(K108="","",VLOOKUP(K108,data!$B$3:$T$151,18,FALSE))</f>
        <v>広島</v>
      </c>
      <c r="M109" s="870">
        <f>IF(N109="","",SUM(N109:N110))</f>
        <v>3</v>
      </c>
      <c r="N109" s="440">
        <v>2</v>
      </c>
      <c r="O109" s="440" t="s">
        <v>1</v>
      </c>
      <c r="P109" s="440">
        <v>0</v>
      </c>
      <c r="Q109" s="881">
        <f>IF(P109="","",SUM(P109:P110))</f>
        <v>0</v>
      </c>
      <c r="R109" s="882" t="str">
        <f>IF(K108="","",VLOOKUP(K108,data!$B$3:$T$151,19,FALSE))</f>
        <v>彦根</v>
      </c>
      <c r="S109" s="902"/>
      <c r="T109" s="887" t="str">
        <f>IF(S108="","",VLOOKUP(S108,data!$B$3:$T$151,18,FALSE))</f>
        <v>丹波・瑞穂</v>
      </c>
      <c r="U109" s="888">
        <f>IF(V109="","",SUM(V109:V110))</f>
        <v>0</v>
      </c>
      <c r="V109" s="479">
        <v>0</v>
      </c>
      <c r="W109" s="479" t="s">
        <v>1</v>
      </c>
      <c r="X109" s="479">
        <v>1</v>
      </c>
      <c r="Y109" s="889">
        <f>IF(X109="","",SUM(X109:X110))</f>
        <v>1</v>
      </c>
      <c r="Z109" s="890" t="str">
        <f>IF(S108="","",VLOOKUP(S108,data!$B$3:$T$151,19,FALSE))</f>
        <v>はんのう</v>
      </c>
      <c r="AA109" s="902"/>
      <c r="AB109" s="887" t="str">
        <f>IF(AA108="","",VLOOKUP(AA108,data!$B$3:$T$151,18,FALSE))</f>
        <v>鳥取</v>
      </c>
      <c r="AC109" s="888">
        <f>IF(AD109="","",SUM(AD109:AD110))</f>
        <v>2</v>
      </c>
      <c r="AD109" s="479">
        <v>2</v>
      </c>
      <c r="AE109" s="479" t="s">
        <v>1</v>
      </c>
      <c r="AF109" s="479">
        <v>0</v>
      </c>
      <c r="AG109" s="889">
        <f>IF(AF109="","",SUM(AF109:AF110))</f>
        <v>0</v>
      </c>
      <c r="AH109" s="890" t="str">
        <f>IF(AA108="","",VLOOKUP(AA108,data!$B$3:$T$151,19,FALSE))</f>
        <v>Echizen</v>
      </c>
      <c r="AJ109" s="528" t="str">
        <f>K108</f>
        <v>ＦＢ③</v>
      </c>
      <c r="AK109" s="138">
        <f>IF(N109="","",N109)</f>
        <v>2</v>
      </c>
      <c r="AL109" s="138">
        <f>IF(P109="","",P109)</f>
        <v>0</v>
      </c>
      <c r="AM109" s="138">
        <f>IF(N110="","",N110)</f>
        <v>1</v>
      </c>
      <c r="AN109" s="138">
        <f>IF(P110="","",P110)</f>
        <v>0</v>
      </c>
      <c r="AO109" s="138" t="str">
        <f>IF(N111="","",N111)</f>
        <v/>
      </c>
      <c r="AP109" s="138" t="str">
        <f>IF(P111="","",P111)</f>
        <v/>
      </c>
      <c r="AQ109" s="138" t="str">
        <f>IF(N112="","",N112)</f>
        <v/>
      </c>
      <c r="AR109" s="138" t="str">
        <f>IF(P112="","",P112)</f>
        <v/>
      </c>
      <c r="AS109" s="138">
        <f>IF(AND(M109="",M111="",M112=""),"",SUM(M109:M112))</f>
        <v>3</v>
      </c>
      <c r="AT109" s="143">
        <f>IF(AND(Q109="",Q111="",Q112=""),"",SUM(Q109:Q112))</f>
        <v>0</v>
      </c>
    </row>
    <row r="110" spans="1:46" ht="22.5" customHeight="1" x14ac:dyDescent="0.2">
      <c r="A110" s="872"/>
      <c r="B110" s="905"/>
      <c r="C110" s="908"/>
      <c r="D110" s="869"/>
      <c r="E110" s="870"/>
      <c r="F110" s="440">
        <v>0</v>
      </c>
      <c r="G110" s="440" t="s">
        <v>1</v>
      </c>
      <c r="H110" s="440">
        <v>0</v>
      </c>
      <c r="I110" s="881"/>
      <c r="J110" s="882"/>
      <c r="K110" s="908"/>
      <c r="L110" s="869"/>
      <c r="M110" s="870"/>
      <c r="N110" s="440">
        <v>1</v>
      </c>
      <c r="O110" s="440" t="s">
        <v>1</v>
      </c>
      <c r="P110" s="440">
        <v>0</v>
      </c>
      <c r="Q110" s="881"/>
      <c r="R110" s="882"/>
      <c r="S110" s="902"/>
      <c r="T110" s="887"/>
      <c r="U110" s="888"/>
      <c r="V110" s="479">
        <v>0</v>
      </c>
      <c r="W110" s="479" t="s">
        <v>1</v>
      </c>
      <c r="X110" s="479">
        <v>0</v>
      </c>
      <c r="Y110" s="889"/>
      <c r="Z110" s="890"/>
      <c r="AA110" s="902"/>
      <c r="AB110" s="887"/>
      <c r="AC110" s="888"/>
      <c r="AD110" s="479">
        <v>0</v>
      </c>
      <c r="AE110" s="479" t="s">
        <v>1</v>
      </c>
      <c r="AF110" s="479">
        <v>0</v>
      </c>
      <c r="AG110" s="889"/>
      <c r="AH110" s="890"/>
      <c r="AJ110" s="528" t="str">
        <f>S108</f>
        <v>fbウ</v>
      </c>
      <c r="AK110" s="138">
        <f>IF(V109="","",V109)</f>
        <v>0</v>
      </c>
      <c r="AL110" s="138">
        <f>IF(X109="","",X109)</f>
        <v>1</v>
      </c>
      <c r="AM110" s="138">
        <f>IF(V110="","",V110)</f>
        <v>0</v>
      </c>
      <c r="AN110" s="138">
        <f>IF(X110="","",X110)</f>
        <v>0</v>
      </c>
      <c r="AO110" s="138" t="str">
        <f>IF(V111="","",V111)</f>
        <v/>
      </c>
      <c r="AP110" s="138" t="str">
        <f>IF(X111="","",X111)</f>
        <v/>
      </c>
      <c r="AQ110" s="138" t="str">
        <f>IF(V112="","",V112)</f>
        <v/>
      </c>
      <c r="AR110" s="138" t="str">
        <f>IF(X112="","",X112)</f>
        <v/>
      </c>
      <c r="AS110" s="138">
        <f>IF(AND(U109="",U111="",U112=""),"",SUM(U109:U112))</f>
        <v>0</v>
      </c>
      <c r="AT110" s="143">
        <f>IF(AND(Y109="",Y111="",Y112=""),"",SUM(Y109:Y112))</f>
        <v>1</v>
      </c>
    </row>
    <row r="111" spans="1:46" ht="22.5" customHeight="1" x14ac:dyDescent="0.2">
      <c r="A111" s="872"/>
      <c r="B111" s="905"/>
      <c r="C111" s="908"/>
      <c r="D111" s="506" t="str">
        <f>IF(D109="","",VLOOKUP(D109,参加チーム!$C$7:$D$56,2,FALSE))</f>
        <v>栃木県</v>
      </c>
      <c r="E111" s="507"/>
      <c r="F111" s="440"/>
      <c r="G111" s="440"/>
      <c r="H111" s="440"/>
      <c r="I111" s="440" t="str">
        <f>IF(H111="","",H111)</f>
        <v/>
      </c>
      <c r="J111" s="508" t="str">
        <f>IF(J109="","",VLOOKUP(J109,参加チーム!$C$7:$D$56,2,FALSE))</f>
        <v>山梨県</v>
      </c>
      <c r="K111" s="908"/>
      <c r="L111" s="506" t="str">
        <f>IF(L109="","",VLOOKUP(L109,参加チーム!$C$7:$D$56,2,FALSE))</f>
        <v>広島県</v>
      </c>
      <c r="M111" s="507" t="str">
        <f>IF(N111="","",N111)</f>
        <v/>
      </c>
      <c r="N111" s="440"/>
      <c r="O111" s="440"/>
      <c r="P111" s="440"/>
      <c r="Q111" s="440" t="str">
        <f>IF(P111="","",P111)</f>
        <v/>
      </c>
      <c r="R111" s="508" t="str">
        <f>IF(R109="","",VLOOKUP(R109,参加チーム!$C$7:$D$56,2,FALSE))</f>
        <v>滋賀県</v>
      </c>
      <c r="S111" s="902"/>
      <c r="T111" s="518" t="str">
        <f>IF(T109="","",VLOOKUP(T109,参加チーム!$C$7:$D$56,2,FALSE))</f>
        <v>京都府</v>
      </c>
      <c r="U111" s="519" t="str">
        <f>IF(V111="","",V111)</f>
        <v/>
      </c>
      <c r="V111" s="479"/>
      <c r="W111" s="479"/>
      <c r="X111" s="479"/>
      <c r="Y111" s="479" t="str">
        <f>IF(X111="","",X111)</f>
        <v/>
      </c>
      <c r="Z111" s="520" t="str">
        <f>IF(Z109="","",VLOOKUP(Z109,参加チーム!$C$7:$D$56,2,FALSE))</f>
        <v>埼玉県</v>
      </c>
      <c r="AA111" s="902"/>
      <c r="AB111" s="518" t="str">
        <f>IF(AB109="","",VLOOKUP(AB109,参加チーム!$C$7:$D$56,2,FALSE))</f>
        <v>鳥取県</v>
      </c>
      <c r="AC111" s="519" t="str">
        <f>IF(AD111="","",AD111)</f>
        <v/>
      </c>
      <c r="AD111" s="479"/>
      <c r="AE111" s="479"/>
      <c r="AF111" s="479"/>
      <c r="AG111" s="479" t="str">
        <f>IF(AF111="","",AF111)</f>
        <v/>
      </c>
      <c r="AH111" s="520" t="str">
        <f>IF(AH109="","",VLOOKUP(AH109,参加チーム!$C$7:$D$56,2,FALSE))</f>
        <v>福井県</v>
      </c>
      <c r="AJ111" s="528" t="str">
        <f>AA108</f>
        <v>faウ</v>
      </c>
      <c r="AK111" s="138">
        <f>IF(AD109="","",AD109)</f>
        <v>2</v>
      </c>
      <c r="AL111" s="138">
        <f>IF(AF109="","",AF109)</f>
        <v>0</v>
      </c>
      <c r="AM111" s="138">
        <f>IF(AD110="","",AD110)</f>
        <v>0</v>
      </c>
      <c r="AN111" s="138">
        <f>IF(AF110="","",AF110)</f>
        <v>0</v>
      </c>
      <c r="AO111" s="138" t="str">
        <f>IF(AD111="","",AD111)</f>
        <v/>
      </c>
      <c r="AP111" s="138" t="str">
        <f>IF(AF111="","",AF111)</f>
        <v/>
      </c>
      <c r="AQ111" s="138" t="str">
        <f>IF(AD112="","",AD112)</f>
        <v/>
      </c>
      <c r="AR111" s="138" t="str">
        <f>IF(AF112="","",AF112)</f>
        <v/>
      </c>
      <c r="AS111" s="138">
        <f>IF(AND(AC109="",AC111="",AC112=""),"",SUM(AC109:AC112))</f>
        <v>2</v>
      </c>
      <c r="AT111" s="143">
        <f>IF(AND(AG109="",AG111="",AG112=""),"",SUM(AG109:AG112))</f>
        <v>0</v>
      </c>
    </row>
    <row r="112" spans="1:46" ht="22.5" customHeight="1" x14ac:dyDescent="0.2">
      <c r="A112" s="872"/>
      <c r="B112" s="906"/>
      <c r="C112" s="909"/>
      <c r="D112" s="509"/>
      <c r="E112" s="510"/>
      <c r="F112" s="443"/>
      <c r="G112" s="443"/>
      <c r="H112" s="443"/>
      <c r="I112" s="443" t="str">
        <f>IF(H112="","",H112)</f>
        <v/>
      </c>
      <c r="J112" s="511"/>
      <c r="K112" s="909"/>
      <c r="L112" s="509"/>
      <c r="M112" s="510" t="str">
        <f>IF(N112="","",N112)</f>
        <v/>
      </c>
      <c r="N112" s="443"/>
      <c r="O112" s="443"/>
      <c r="P112" s="443"/>
      <c r="Q112" s="443" t="str">
        <f>IF(P112="","",P112)</f>
        <v/>
      </c>
      <c r="R112" s="511"/>
      <c r="S112" s="903"/>
      <c r="T112" s="521"/>
      <c r="U112" s="522" t="str">
        <f>IF(V112="","",V112)</f>
        <v/>
      </c>
      <c r="V112" s="482"/>
      <c r="W112" s="482"/>
      <c r="X112" s="482"/>
      <c r="Y112" s="482" t="str">
        <f>IF(X112="","",X112)</f>
        <v/>
      </c>
      <c r="Z112" s="523"/>
      <c r="AA112" s="903"/>
      <c r="AB112" s="521"/>
      <c r="AC112" s="522" t="str">
        <f>IF(AD112="","",AD112)</f>
        <v/>
      </c>
      <c r="AD112" s="482"/>
      <c r="AE112" s="482"/>
      <c r="AF112" s="482"/>
      <c r="AG112" s="482" t="str">
        <f>IF(AF112="","",AF112)</f>
        <v/>
      </c>
      <c r="AH112" s="523"/>
      <c r="AJ112" s="529"/>
      <c r="AK112" s="144"/>
      <c r="AL112" s="144"/>
      <c r="AM112" s="144"/>
      <c r="AN112" s="144"/>
      <c r="AO112" s="144"/>
      <c r="AP112" s="144"/>
      <c r="AQ112" s="144"/>
      <c r="AR112" s="144"/>
      <c r="AS112" s="144"/>
      <c r="AT112" s="145"/>
    </row>
    <row r="113" spans="1:46" ht="22.5" customHeight="1" x14ac:dyDescent="0.2">
      <c r="A113" s="871">
        <v>10</v>
      </c>
      <c r="B113" s="904">
        <f>B108+"００：３５"</f>
        <v>0.59375000000000022</v>
      </c>
      <c r="C113" s="907" t="s">
        <v>264</v>
      </c>
      <c r="D113" s="490" t="str">
        <f>IF(C113="","",VLOOKUP(C113,data!$B$3:$T$151,10,FALSE))</f>
        <v>Ｃ3位</v>
      </c>
      <c r="E113" s="877" t="str">
        <f>IF(C113="","",VLOOKUP(C113,data!$B$3:$T$151,3,FALSE))</f>
        <v>男子Fリーグ</v>
      </c>
      <c r="F113" s="877"/>
      <c r="G113" s="877"/>
      <c r="H113" s="877"/>
      <c r="I113" s="877"/>
      <c r="J113" s="491" t="str">
        <f>IF(C113="","",VLOOKUP(C113,data!$B$3:$T$151,12,FALSE))</f>
        <v>Ｂ4位</v>
      </c>
      <c r="K113" s="913"/>
      <c r="L113" s="504" t="str">
        <f>IF(K113="","",VLOOKUP(K113,data!$B$3:$T$151,10,FALSE))</f>
        <v/>
      </c>
      <c r="M113" s="916" t="str">
        <f>IF(K113="","",VLOOKUP(K113,data!$B$3:$T$151,3,FALSE))</f>
        <v/>
      </c>
      <c r="N113" s="916"/>
      <c r="O113" s="916"/>
      <c r="P113" s="916"/>
      <c r="Q113" s="916"/>
      <c r="R113" s="505" t="str">
        <f>IF(K113="","",VLOOKUP(K113,data!$B$3:$T$151,12,FALSE))</f>
        <v/>
      </c>
      <c r="S113" s="901" t="s">
        <v>825</v>
      </c>
      <c r="T113" s="502" t="str">
        <f>IF(S113="","",VLOOKUP(S113,data!$B$3:$T$151,10,FALSE))</f>
        <v>うの敗者</v>
      </c>
      <c r="U113" s="886" t="str">
        <f>IF(S113="","",VLOOKUP(S113,data!$B$3:$T$151,3,FALSE))</f>
        <v>女子交流戦</v>
      </c>
      <c r="V113" s="886"/>
      <c r="W113" s="886"/>
      <c r="X113" s="886"/>
      <c r="Y113" s="886"/>
      <c r="Z113" s="503" t="str">
        <f>IF(S113="","",VLOOKUP(S113,data!$B$3:$T$151,12,FALSE))</f>
        <v>あの敗者</v>
      </c>
      <c r="AA113" s="901" t="s">
        <v>728</v>
      </c>
      <c r="AB113" s="502" t="str">
        <f>IF(AA113="","",VLOOKUP(AA113,data!$B$3:$T$151,10,FALSE))</f>
        <v>いの敗者</v>
      </c>
      <c r="AC113" s="886" t="str">
        <f>IF(AA113="","",VLOOKUP(AA113,data!$B$3:$T$151,3,FALSE))</f>
        <v>女子交流戦</v>
      </c>
      <c r="AD113" s="886"/>
      <c r="AE113" s="886"/>
      <c r="AF113" s="886"/>
      <c r="AG113" s="886"/>
      <c r="AH113" s="503" t="str">
        <f>IF(AA113="","",VLOOKUP(AA113,data!$B$3:$T$151,12,FALSE))</f>
        <v>かの敗者</v>
      </c>
      <c r="AJ113" s="527" t="str">
        <f>C113</f>
        <v>ＦＣ③</v>
      </c>
      <c r="AK113" s="141">
        <f>IF(F114="","",F114)</f>
        <v>0</v>
      </c>
      <c r="AL113" s="141">
        <f>IF(H114="","",H114)</f>
        <v>0</v>
      </c>
      <c r="AM113" s="141">
        <f>IF(F115="","",F115)</f>
        <v>3</v>
      </c>
      <c r="AN113" s="141">
        <f>IF(H115="","",H115)</f>
        <v>0</v>
      </c>
      <c r="AO113" s="141" t="str">
        <f>IF(F116="","",F116)</f>
        <v/>
      </c>
      <c r="AP113" s="141" t="str">
        <f>IF(H116="","",H116)</f>
        <v/>
      </c>
      <c r="AQ113" s="141" t="str">
        <f>IF(F117="","",F117)</f>
        <v/>
      </c>
      <c r="AR113" s="141" t="str">
        <f>IF(H117="","",H117)</f>
        <v/>
      </c>
      <c r="AS113" s="141">
        <f>IF(AND(E114="",E116="",E117=""),"",SUM(E114:E117))</f>
        <v>3</v>
      </c>
      <c r="AT113" s="142">
        <f>IF(AND(I114="",I116="",I117=""),"",SUM(I114:I117))</f>
        <v>0</v>
      </c>
    </row>
    <row r="114" spans="1:46" ht="22.5" customHeight="1" x14ac:dyDescent="0.2">
      <c r="A114" s="872"/>
      <c r="B114" s="905"/>
      <c r="C114" s="908"/>
      <c r="D114" s="869" t="str">
        <f>IF(C113="","",VLOOKUP(C113,data!$B$3:$T$151,18,FALSE))</f>
        <v>横田</v>
      </c>
      <c r="E114" s="870">
        <f>IF(F114="","",SUM(F114:F115))</f>
        <v>3</v>
      </c>
      <c r="F114" s="440">
        <v>0</v>
      </c>
      <c r="G114" s="440" t="s">
        <v>1</v>
      </c>
      <c r="H114" s="440">
        <v>0</v>
      </c>
      <c r="I114" s="881">
        <f>IF(H114="","",SUM(H114:H115))</f>
        <v>0</v>
      </c>
      <c r="J114" s="882" t="str">
        <f>IF(C113="","",VLOOKUP(C113,data!$B$3:$T$151,19,FALSE))</f>
        <v>Echizen</v>
      </c>
      <c r="K114" s="914"/>
      <c r="L114" s="899" t="str">
        <f>IF(K113="","",VLOOKUP(K113,data!$B$3:$T$151,18,FALSE))</f>
        <v/>
      </c>
      <c r="M114" s="891" t="str">
        <f>IF(N114="","",SUM(N114:N115))</f>
        <v/>
      </c>
      <c r="N114" s="486"/>
      <c r="O114" s="486" t="s">
        <v>1</v>
      </c>
      <c r="P114" s="486"/>
      <c r="Q114" s="892" t="str">
        <f>IF(P114="","",SUM(P114:P115))</f>
        <v/>
      </c>
      <c r="R114" s="898" t="str">
        <f>IF(K113="","",VLOOKUP(K113,data!$B$3:$T$151,19,FALSE))</f>
        <v/>
      </c>
      <c r="S114" s="902"/>
      <c r="T114" s="887" t="str">
        <f>IF(S113="","",VLOOKUP(S113,data!$B$3:$T$151,18,FALSE))</f>
        <v>石動・東部</v>
      </c>
      <c r="U114" s="888">
        <f>IF(V114="","",SUM(V114:V115))</f>
        <v>1</v>
      </c>
      <c r="V114" s="479">
        <v>0</v>
      </c>
      <c r="W114" s="479" t="s">
        <v>1</v>
      </c>
      <c r="X114" s="479">
        <v>0</v>
      </c>
      <c r="Y114" s="889">
        <f>IF(X114="","",SUM(X114:X115))</f>
        <v>0</v>
      </c>
      <c r="Z114" s="890" t="str">
        <f>IF(S113="","",VLOOKUP(S113,data!$B$3:$T$151,19,FALSE))</f>
        <v>春照</v>
      </c>
      <c r="AA114" s="902"/>
      <c r="AB114" s="887" t="str">
        <f>IF(AA113="","",VLOOKUP(AA113,data!$B$3:$T$151,18,FALSE))</f>
        <v>常磐</v>
      </c>
      <c r="AC114" s="888">
        <f>IF(AD114="","",SUM(AD114:AD115))</f>
        <v>1</v>
      </c>
      <c r="AD114" s="479">
        <v>1</v>
      </c>
      <c r="AE114" s="479" t="s">
        <v>1</v>
      </c>
      <c r="AF114" s="479">
        <v>0</v>
      </c>
      <c r="AG114" s="889">
        <f>IF(AF114="","",SUM(AF114:AF115))</f>
        <v>0</v>
      </c>
      <c r="AH114" s="890" t="str">
        <f>IF(AA113="","",VLOOKUP(AA113,data!$B$3:$T$151,19,FALSE))</f>
        <v>八川</v>
      </c>
      <c r="AJ114" s="528">
        <f>K113</f>
        <v>0</v>
      </c>
      <c r="AK114" s="138" t="str">
        <f>IF(N114="","",N114)</f>
        <v/>
      </c>
      <c r="AL114" s="138" t="str">
        <f>IF(P114="","",P114)</f>
        <v/>
      </c>
      <c r="AM114" s="138" t="str">
        <f>IF(N115="","",N115)</f>
        <v/>
      </c>
      <c r="AN114" s="138" t="str">
        <f>IF(P115="","",P115)</f>
        <v/>
      </c>
      <c r="AO114" s="138" t="str">
        <f>IF(N116="","",N116)</f>
        <v/>
      </c>
      <c r="AP114" s="138" t="str">
        <f>IF(P116="","",P116)</f>
        <v/>
      </c>
      <c r="AQ114" s="138" t="str">
        <f>IF(N117="","",N117)</f>
        <v/>
      </c>
      <c r="AR114" s="138" t="str">
        <f>IF(P117="","",P117)</f>
        <v/>
      </c>
      <c r="AS114" s="138" t="str">
        <f>IF(AND(M114="",M116="",M117=""),"",SUM(M114:M117))</f>
        <v/>
      </c>
      <c r="AT114" s="143" t="str">
        <f>IF(AND(Q114="",Q116="",Q117=""),"",SUM(Q114:Q117))</f>
        <v/>
      </c>
    </row>
    <row r="115" spans="1:46" ht="22.5" customHeight="1" x14ac:dyDescent="0.2">
      <c r="A115" s="872"/>
      <c r="B115" s="905"/>
      <c r="C115" s="908"/>
      <c r="D115" s="869"/>
      <c r="E115" s="870"/>
      <c r="F115" s="440">
        <v>3</v>
      </c>
      <c r="G115" s="440" t="s">
        <v>1</v>
      </c>
      <c r="H115" s="440">
        <v>0</v>
      </c>
      <c r="I115" s="881"/>
      <c r="J115" s="882"/>
      <c r="K115" s="914"/>
      <c r="L115" s="899"/>
      <c r="M115" s="891"/>
      <c r="N115" s="486"/>
      <c r="O115" s="486" t="s">
        <v>1</v>
      </c>
      <c r="P115" s="486"/>
      <c r="Q115" s="892"/>
      <c r="R115" s="898"/>
      <c r="S115" s="902"/>
      <c r="T115" s="887"/>
      <c r="U115" s="888"/>
      <c r="V115" s="479">
        <v>1</v>
      </c>
      <c r="W115" s="479" t="s">
        <v>1</v>
      </c>
      <c r="X115" s="479">
        <v>0</v>
      </c>
      <c r="Y115" s="889"/>
      <c r="Z115" s="890"/>
      <c r="AA115" s="902"/>
      <c r="AB115" s="887"/>
      <c r="AC115" s="888"/>
      <c r="AD115" s="479">
        <v>0</v>
      </c>
      <c r="AE115" s="479" t="s">
        <v>1</v>
      </c>
      <c r="AF115" s="479">
        <v>0</v>
      </c>
      <c r="AG115" s="889"/>
      <c r="AH115" s="890"/>
      <c r="AJ115" s="528" t="str">
        <f>S113</f>
        <v>き</v>
      </c>
      <c r="AK115" s="138">
        <f>IF(V114="","",V114)</f>
        <v>0</v>
      </c>
      <c r="AL115" s="138">
        <f>IF(X114="","",X114)</f>
        <v>0</v>
      </c>
      <c r="AM115" s="138">
        <f>IF(V115="","",V115)</f>
        <v>1</v>
      </c>
      <c r="AN115" s="138">
        <f>IF(X115="","",X115)</f>
        <v>0</v>
      </c>
      <c r="AO115" s="138" t="str">
        <f>IF(V116="","",V116)</f>
        <v/>
      </c>
      <c r="AP115" s="138" t="str">
        <f>IF(X116="","",X116)</f>
        <v/>
      </c>
      <c r="AQ115" s="138" t="str">
        <f>IF(V117="","",V117)</f>
        <v/>
      </c>
      <c r="AR115" s="138" t="str">
        <f>IF(X117="","",X117)</f>
        <v/>
      </c>
      <c r="AS115" s="138">
        <f>IF(AND(U114="",U116="",U117=""),"",SUM(U114:U117))</f>
        <v>1</v>
      </c>
      <c r="AT115" s="143">
        <f>IF(AND(Y114="",Y116="",Y117=""),"",SUM(Y114:Y117))</f>
        <v>0</v>
      </c>
    </row>
    <row r="116" spans="1:46" ht="22.5" customHeight="1" x14ac:dyDescent="0.2">
      <c r="A116" s="872"/>
      <c r="B116" s="905"/>
      <c r="C116" s="908"/>
      <c r="D116" s="506" t="str">
        <f>IF(D114="","",VLOOKUP(D114,参加チーム!$C$7:$D$56,2,FALSE))</f>
        <v>島根県</v>
      </c>
      <c r="E116" s="507" t="str">
        <f>IF(F116="","",F116)</f>
        <v/>
      </c>
      <c r="F116" s="440"/>
      <c r="G116" s="440"/>
      <c r="H116" s="440"/>
      <c r="I116" s="440" t="str">
        <f>IF(H116="","",H116)</f>
        <v/>
      </c>
      <c r="J116" s="508" t="str">
        <f>IF(J114="","",VLOOKUP(J114,参加チーム!$C$7:$D$56,2,FALSE))</f>
        <v>福井県</v>
      </c>
      <c r="K116" s="914"/>
      <c r="L116" s="512" t="str">
        <f>IF(L114="","",VLOOKUP(L114,参加チーム!$C$7:$D$56,2,FALSE))</f>
        <v/>
      </c>
      <c r="M116" s="513" t="str">
        <f>IF(N116="","",N116)</f>
        <v/>
      </c>
      <c r="N116" s="486"/>
      <c r="O116" s="486"/>
      <c r="P116" s="486"/>
      <c r="Q116" s="486" t="str">
        <f>IF(P116="","",P116)</f>
        <v/>
      </c>
      <c r="R116" s="514" t="str">
        <f>IF(R114="","",VLOOKUP(R114,参加チーム!$C$7:$D$56,2,FALSE))</f>
        <v/>
      </c>
      <c r="S116" s="902"/>
      <c r="T116" s="518" t="str">
        <f>IF(T114="","",VLOOKUP(T114,参加チーム!$C$7:$D$56,2,FALSE))</f>
        <v>富山県</v>
      </c>
      <c r="U116" s="519" t="str">
        <f>IF(V116="","",V116)</f>
        <v/>
      </c>
      <c r="V116" s="479"/>
      <c r="W116" s="479"/>
      <c r="X116" s="479"/>
      <c r="Y116" s="479" t="str">
        <f>IF(X116="","",X116)</f>
        <v/>
      </c>
      <c r="Z116" s="520" t="str">
        <f>IF(Z114="","",VLOOKUP(Z114,参加チーム!$C$7:$D$56,2,FALSE))</f>
        <v>滋賀県</v>
      </c>
      <c r="AA116" s="902"/>
      <c r="AB116" s="518" t="str">
        <f>IF(AB114="","",VLOOKUP(AB114,参加チーム!$C$7:$D$56,2,FALSE))</f>
        <v>福井県</v>
      </c>
      <c r="AC116" s="519" t="str">
        <f>IF(AD116="","",AD116)</f>
        <v/>
      </c>
      <c r="AD116" s="479"/>
      <c r="AE116" s="479"/>
      <c r="AF116" s="479"/>
      <c r="AG116" s="479" t="str">
        <f>IF(AF116="","",AF116)</f>
        <v/>
      </c>
      <c r="AH116" s="520" t="str">
        <f>IF(AH114="","",VLOOKUP(AH114,参加チーム!$C$7:$D$56,2,FALSE))</f>
        <v>島根県</v>
      </c>
      <c r="AJ116" s="528" t="str">
        <f>AA113</f>
        <v>く</v>
      </c>
      <c r="AK116" s="138">
        <f>IF(AD114="","",AD114)</f>
        <v>1</v>
      </c>
      <c r="AL116" s="138">
        <f>IF(AF114="","",AF114)</f>
        <v>0</v>
      </c>
      <c r="AM116" s="138">
        <f>IF(AD115="","",AD115)</f>
        <v>0</v>
      </c>
      <c r="AN116" s="138">
        <f>IF(AF115="","",AF115)</f>
        <v>0</v>
      </c>
      <c r="AO116" s="138" t="str">
        <f>IF(AD116="","",AD116)</f>
        <v/>
      </c>
      <c r="AP116" s="138" t="str">
        <f>IF(AF116="","",AF116)</f>
        <v/>
      </c>
      <c r="AQ116" s="138" t="str">
        <f>IF(AD116="","",AD116)</f>
        <v/>
      </c>
      <c r="AR116" s="138" t="str">
        <f>IF(AF116="","",AF116)</f>
        <v/>
      </c>
      <c r="AS116" s="138">
        <f>IF(AND(AC114="",AC116="",AC117=""),"",SUM(AC114:AC117))</f>
        <v>1</v>
      </c>
      <c r="AT116" s="143">
        <f>IF(AND(AG114="",AG116="",AG117=""),"",SUM(AG114:AG117))</f>
        <v>0</v>
      </c>
    </row>
    <row r="117" spans="1:46" ht="22.5" customHeight="1" x14ac:dyDescent="0.2">
      <c r="A117" s="872"/>
      <c r="B117" s="906"/>
      <c r="C117" s="909"/>
      <c r="D117" s="509"/>
      <c r="E117" s="510" t="str">
        <f>IF(F117="","",F117)</f>
        <v/>
      </c>
      <c r="F117" s="443"/>
      <c r="G117" s="443"/>
      <c r="H117" s="443"/>
      <c r="I117" s="443" t="str">
        <f>IF(H117="","",H117)</f>
        <v/>
      </c>
      <c r="J117" s="511"/>
      <c r="K117" s="915"/>
      <c r="L117" s="515"/>
      <c r="M117" s="516" t="str">
        <f>IF(N117="","",N117)</f>
        <v/>
      </c>
      <c r="N117" s="487"/>
      <c r="O117" s="487"/>
      <c r="P117" s="487"/>
      <c r="Q117" s="487" t="str">
        <f>IF(P117="","",P117)</f>
        <v/>
      </c>
      <c r="R117" s="517"/>
      <c r="S117" s="903"/>
      <c r="T117" s="521"/>
      <c r="U117" s="522" t="str">
        <f>IF(V117="","",V117)</f>
        <v/>
      </c>
      <c r="V117" s="482"/>
      <c r="W117" s="482"/>
      <c r="X117" s="482"/>
      <c r="Y117" s="482" t="str">
        <f>IF(X117="","",X117)</f>
        <v/>
      </c>
      <c r="Z117" s="523"/>
      <c r="AA117" s="903"/>
      <c r="AB117" s="521"/>
      <c r="AC117" s="522" t="str">
        <f>IF(AD117="","",AD117)</f>
        <v/>
      </c>
      <c r="AD117" s="482"/>
      <c r="AE117" s="482"/>
      <c r="AF117" s="482"/>
      <c r="AG117" s="482" t="str">
        <f>IF(AF117="","",AF117)</f>
        <v/>
      </c>
      <c r="AH117" s="523"/>
      <c r="AJ117" s="529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5"/>
    </row>
    <row r="118" spans="1:46" ht="22.5" customHeight="1" x14ac:dyDescent="0.2">
      <c r="A118" s="871">
        <v>11</v>
      </c>
      <c r="B118" s="904">
        <f>B113+"００：３５"</f>
        <v>0.6180555555555558</v>
      </c>
      <c r="C118" s="907">
        <v>11</v>
      </c>
      <c r="D118" s="490" t="str">
        <f>IF(C118="","",VLOOKUP(C118,data!$B$3:$T$151,10,FALSE))</f>
        <v>７の敗者</v>
      </c>
      <c r="E118" s="877" t="str">
        <f>IF(C118="","",VLOOKUP(C118,data!$B$3:$T$151,3,FALSE))</f>
        <v>男子交流戦</v>
      </c>
      <c r="F118" s="877"/>
      <c r="G118" s="877"/>
      <c r="H118" s="877"/>
      <c r="I118" s="877"/>
      <c r="J118" s="491" t="str">
        <f>IF(C118="","",VLOOKUP(C118,data!$B$3:$T$151,12,FALSE))</f>
        <v>８の敗者</v>
      </c>
      <c r="K118" s="907">
        <v>12</v>
      </c>
      <c r="L118" s="490" t="str">
        <f>IF(K118="","",VLOOKUP(K118,data!$B$3:$T$151,10,FALSE))</f>
        <v>９の敗者</v>
      </c>
      <c r="M118" s="877" t="str">
        <f>IF(K118="","",VLOOKUP(K118,data!$B$3:$T$151,3,FALSE))</f>
        <v>男子交流戦</v>
      </c>
      <c r="N118" s="877"/>
      <c r="O118" s="877"/>
      <c r="P118" s="877"/>
      <c r="Q118" s="877"/>
      <c r="R118" s="491" t="str">
        <f>IF(K118="","",VLOOKUP(K118,data!$B$3:$T$151,12,FALSE))</f>
        <v>１０の敗者</v>
      </c>
      <c r="S118" s="901" t="s">
        <v>265</v>
      </c>
      <c r="T118" s="502" t="str">
        <f>IF(S118="","",VLOOKUP(S118,data!$B$3:$T$151,10,FALSE))</f>
        <v>えの敗者</v>
      </c>
      <c r="U118" s="886" t="str">
        <f>IF(S118="","",VLOOKUP(S118,data!$B$3:$T$151,3,FALSE))</f>
        <v>女子交流戦</v>
      </c>
      <c r="V118" s="886"/>
      <c r="W118" s="886"/>
      <c r="X118" s="886"/>
      <c r="Y118" s="886"/>
      <c r="Z118" s="503" t="str">
        <f>IF(S118="","",VLOOKUP(S118,data!$B$3:$T$151,12,FALSE))</f>
        <v>おの敗者</v>
      </c>
      <c r="AA118" s="901" t="s">
        <v>727</v>
      </c>
      <c r="AB118" s="502" t="str">
        <f>IF(AA118="","",VLOOKUP(AA118,data!$B$3:$T$151,10,FALSE))</f>
        <v>ｃ3位</v>
      </c>
      <c r="AC118" s="886" t="str">
        <f>IF(AA118="","",VLOOKUP(AA118,data!$B$3:$T$151,3,FALSE))</f>
        <v>女子ｆリーグ</v>
      </c>
      <c r="AD118" s="886"/>
      <c r="AE118" s="886"/>
      <c r="AF118" s="886"/>
      <c r="AG118" s="886"/>
      <c r="AH118" s="503" t="str">
        <f>IF(AA118="","",VLOOKUP(AA118,data!$B$3:$T$151,12,FALSE))</f>
        <v>d４位</v>
      </c>
      <c r="AJ118" s="527">
        <f>C118</f>
        <v>11</v>
      </c>
      <c r="AK118" s="141">
        <f>IF(F119="","",F119)</f>
        <v>0</v>
      </c>
      <c r="AL118" s="141">
        <f>IF(H119="","",H119)</f>
        <v>0</v>
      </c>
      <c r="AM118" s="141">
        <f>IF(F120="","",F120)</f>
        <v>0</v>
      </c>
      <c r="AN118" s="141">
        <f>IF(H120="","",H120)</f>
        <v>0</v>
      </c>
      <c r="AO118" s="141" t="str">
        <f>IF(F121="","",F121)</f>
        <v/>
      </c>
      <c r="AP118" s="141" t="str">
        <f>IF(H121="","",H121)</f>
        <v/>
      </c>
      <c r="AQ118" s="141" t="str">
        <f>IF(F122="","",F122)</f>
        <v/>
      </c>
      <c r="AR118" s="141" t="str">
        <f>IF(H122="","",H122)</f>
        <v/>
      </c>
      <c r="AS118" s="141">
        <f>IF(AND(E119="",E121="",E122=""),"",SUM(E119:E122))</f>
        <v>0</v>
      </c>
      <c r="AT118" s="142">
        <f>IF(AND(I119="",I121="",I122=""),"",SUM(I119:I122))</f>
        <v>0</v>
      </c>
    </row>
    <row r="119" spans="1:46" ht="22.5" customHeight="1" x14ac:dyDescent="0.2">
      <c r="A119" s="872"/>
      <c r="B119" s="905"/>
      <c r="C119" s="908"/>
      <c r="D119" s="869" t="str">
        <f>IF(C118="","",VLOOKUP(C118,data!$B$3:$T$151,18,FALSE))</f>
        <v>朝日</v>
      </c>
      <c r="E119" s="870">
        <f>IF(F119="","",SUM(F119:F120))</f>
        <v>0</v>
      </c>
      <c r="F119" s="440">
        <v>0</v>
      </c>
      <c r="G119" s="440" t="s">
        <v>1</v>
      </c>
      <c r="H119" s="440">
        <v>0</v>
      </c>
      <c r="I119" s="881">
        <f>IF(H119="","",SUM(H119:H120))</f>
        <v>0</v>
      </c>
      <c r="J119" s="882" t="str">
        <f>IF(C118="","",VLOOKUP(C118,data!$B$3:$T$151,19,FALSE))</f>
        <v>常磐・糸生</v>
      </c>
      <c r="K119" s="908"/>
      <c r="L119" s="869" t="s">
        <v>863</v>
      </c>
      <c r="M119" s="870">
        <f>IF(N119="","",SUM(N119:N120))</f>
        <v>1</v>
      </c>
      <c r="N119" s="440">
        <v>0</v>
      </c>
      <c r="O119" s="440" t="s">
        <v>1</v>
      </c>
      <c r="P119" s="440">
        <v>0</v>
      </c>
      <c r="Q119" s="881">
        <f>IF(P119="","",SUM(P119:P120))</f>
        <v>1</v>
      </c>
      <c r="R119" s="882" t="str">
        <f>IF(K118="","",VLOOKUP(K118,data!$B$3:$T$151,19,FALSE))</f>
        <v>ＫＵＧＡ</v>
      </c>
      <c r="S119" s="902"/>
      <c r="T119" s="887" t="str">
        <f>IF(S118="","",VLOOKUP(S118,data!$B$3:$T$151,18,FALSE))</f>
        <v>大谷</v>
      </c>
      <c r="U119" s="888">
        <f>IF(V119="","",SUM(V119:V120))</f>
        <v>3</v>
      </c>
      <c r="V119" s="479">
        <v>1</v>
      </c>
      <c r="W119" s="479" t="s">
        <v>1</v>
      </c>
      <c r="X119" s="479">
        <v>0</v>
      </c>
      <c r="Y119" s="889">
        <f>IF(X119="","",SUM(X119:X120))</f>
        <v>0</v>
      </c>
      <c r="Z119" s="890" t="str">
        <f>IF(S118="","",VLOOKUP(S118,data!$B$3:$T$151,19,FALSE))</f>
        <v>朝日</v>
      </c>
      <c r="AA119" s="902"/>
      <c r="AB119" s="887" t="str">
        <f>IF(AA118="","",VLOOKUP(AA118,data!$B$3:$T$151,18,FALSE))</f>
        <v>南アルプス</v>
      </c>
      <c r="AC119" s="888">
        <f>IF(AD119="","",SUM(AD119:AD120))</f>
        <v>0</v>
      </c>
      <c r="AD119" s="479">
        <v>0</v>
      </c>
      <c r="AE119" s="479" t="s">
        <v>1</v>
      </c>
      <c r="AF119" s="479">
        <v>0</v>
      </c>
      <c r="AG119" s="889">
        <f>IF(AF119="","",SUM(AF119:AF120))</f>
        <v>1</v>
      </c>
      <c r="AH119" s="890" t="str">
        <f>IF(AA118="","",VLOOKUP(AA118,data!$B$3:$T$118,19,FALSE))</f>
        <v>彦根</v>
      </c>
      <c r="AJ119" s="528">
        <f>K118</f>
        <v>12</v>
      </c>
      <c r="AK119" s="138">
        <f>IF(N119="","",N119)</f>
        <v>0</v>
      </c>
      <c r="AL119" s="138">
        <f>IF(P119="","",P119)</f>
        <v>0</v>
      </c>
      <c r="AM119" s="138">
        <f>IF(N120="","",N120)</f>
        <v>1</v>
      </c>
      <c r="AN119" s="138">
        <f>IF(P120="","",P120)</f>
        <v>1</v>
      </c>
      <c r="AO119" s="138" t="str">
        <f>IF(N121="","",N121)</f>
        <v/>
      </c>
      <c r="AP119" s="138" t="str">
        <f>IF(P121="","",P121)</f>
        <v/>
      </c>
      <c r="AQ119" s="138" t="str">
        <f>IF(N122="","",N122)</f>
        <v/>
      </c>
      <c r="AR119" s="138" t="str">
        <f>IF(P122="","",P122)</f>
        <v/>
      </c>
      <c r="AS119" s="138">
        <f>IF(AND(M119="",M121="",M122=""),"",SUM(M119:M122))</f>
        <v>1</v>
      </c>
      <c r="AT119" s="143">
        <f>IF(AND(Q119="",Q121="",Q122=""),"",SUM(Q119:Q122))</f>
        <v>1</v>
      </c>
    </row>
    <row r="120" spans="1:46" ht="22.5" customHeight="1" x14ac:dyDescent="0.2">
      <c r="A120" s="872"/>
      <c r="B120" s="905"/>
      <c r="C120" s="908"/>
      <c r="D120" s="869"/>
      <c r="E120" s="870"/>
      <c r="F120" s="440">
        <v>0</v>
      </c>
      <c r="G120" s="440" t="s">
        <v>1</v>
      </c>
      <c r="H120" s="440">
        <v>0</v>
      </c>
      <c r="I120" s="881"/>
      <c r="J120" s="882"/>
      <c r="K120" s="908"/>
      <c r="L120" s="869"/>
      <c r="M120" s="870"/>
      <c r="N120" s="440">
        <v>1</v>
      </c>
      <c r="O120" s="440" t="s">
        <v>1</v>
      </c>
      <c r="P120" s="440">
        <v>1</v>
      </c>
      <c r="Q120" s="881"/>
      <c r="R120" s="882"/>
      <c r="S120" s="902"/>
      <c r="T120" s="887"/>
      <c r="U120" s="888"/>
      <c r="V120" s="479">
        <v>2</v>
      </c>
      <c r="W120" s="479" t="s">
        <v>1</v>
      </c>
      <c r="X120" s="479">
        <v>0</v>
      </c>
      <c r="Y120" s="889"/>
      <c r="Z120" s="890"/>
      <c r="AA120" s="902"/>
      <c r="AB120" s="887"/>
      <c r="AC120" s="888"/>
      <c r="AD120" s="479">
        <v>0</v>
      </c>
      <c r="AE120" s="479" t="s">
        <v>1</v>
      </c>
      <c r="AF120" s="479">
        <v>1</v>
      </c>
      <c r="AG120" s="889"/>
      <c r="AH120" s="890"/>
      <c r="AJ120" s="528" t="str">
        <f>S118</f>
        <v>け</v>
      </c>
      <c r="AK120" s="138">
        <f>IF(V119="","",V119)</f>
        <v>1</v>
      </c>
      <c r="AL120" s="138">
        <f>IF(X119="","",X119)</f>
        <v>0</v>
      </c>
      <c r="AM120" s="138">
        <f>IF(V120="","",V120)</f>
        <v>2</v>
      </c>
      <c r="AN120" s="138">
        <f>IF(X120="","",X120)</f>
        <v>0</v>
      </c>
      <c r="AO120" s="138" t="str">
        <f>IF(V121="","",V121)</f>
        <v/>
      </c>
      <c r="AP120" s="138" t="str">
        <f>IF(X121="","",X121)</f>
        <v/>
      </c>
      <c r="AQ120" s="138" t="str">
        <f>IF(V122="","",V122)</f>
        <v/>
      </c>
      <c r="AR120" s="138" t="str">
        <f>IF(X122="","",X122)</f>
        <v/>
      </c>
      <c r="AS120" s="138">
        <f>IF(AND(U119="",U121="",U122=""),"",SUM(U119:U122))</f>
        <v>3</v>
      </c>
      <c r="AT120" s="143">
        <f>IF(AND(Y119="",Y121="",Y122=""),"",SUM(Y119:Y122))</f>
        <v>0</v>
      </c>
    </row>
    <row r="121" spans="1:46" ht="22.5" customHeight="1" x14ac:dyDescent="0.2">
      <c r="A121" s="872"/>
      <c r="B121" s="905"/>
      <c r="C121" s="908"/>
      <c r="D121" s="506" t="str">
        <f>IF(D119="","",VLOOKUP(D119,参加チーム!$C$7:$D$56,2,FALSE))</f>
        <v>福井県</v>
      </c>
      <c r="E121" s="507" t="str">
        <f>IF(F121="","",F121)</f>
        <v/>
      </c>
      <c r="F121" s="440"/>
      <c r="G121" s="440"/>
      <c r="H121" s="440"/>
      <c r="I121" s="440" t="str">
        <f>IF(H121="","",H121)</f>
        <v/>
      </c>
      <c r="J121" s="508" t="str">
        <f>IF(J119="","",VLOOKUP(J119,参加チーム!$C$7:$D$56,2,FALSE))</f>
        <v>福井県</v>
      </c>
      <c r="K121" s="908"/>
      <c r="L121" s="506" t="str">
        <f>IF(L119="","",VLOOKUP(L119,参加チーム!$C$7:$D$56,2,FALSE))</f>
        <v>京都府</v>
      </c>
      <c r="M121" s="507" t="str">
        <f>IF(N121="","",N121)</f>
        <v/>
      </c>
      <c r="N121" s="440"/>
      <c r="O121" s="440"/>
      <c r="P121" s="440"/>
      <c r="Q121" s="440" t="str">
        <f>IF(P121="","",P121)</f>
        <v/>
      </c>
      <c r="R121" s="508" t="str">
        <f>IF(R119="","",VLOOKUP(R119,参加チーム!$C$7:$D$56,2,FALSE))</f>
        <v>山口県</v>
      </c>
      <c r="S121" s="902"/>
      <c r="T121" s="518" t="str">
        <f>IF(T119="","",VLOOKUP(T119,参加チーム!$C$7:$D$56,2,FALSE))</f>
        <v>富山県</v>
      </c>
      <c r="U121" s="519" t="str">
        <f>IF(V121="","",V121)</f>
        <v/>
      </c>
      <c r="V121" s="479"/>
      <c r="W121" s="479"/>
      <c r="X121" s="479"/>
      <c r="Y121" s="479" t="str">
        <f>IF(X121="","",X121)</f>
        <v/>
      </c>
      <c r="Z121" s="520" t="str">
        <f>IF(Z119="","",VLOOKUP(Z119,参加チーム!$C$7:$D$56,2,FALSE))</f>
        <v>福井県</v>
      </c>
      <c r="AA121" s="902"/>
      <c r="AB121" s="518" t="str">
        <f>IF(AB119="","",VLOOKUP(AB119,参加チーム!$C$7:$D$56,2,FALSE))</f>
        <v>山梨県</v>
      </c>
      <c r="AC121" s="519" t="str">
        <f>IF(AD121="","",AD121)</f>
        <v/>
      </c>
      <c r="AD121" s="479"/>
      <c r="AE121" s="479"/>
      <c r="AF121" s="479"/>
      <c r="AG121" s="479" t="str">
        <f>IF(AF121="","",AF121)</f>
        <v/>
      </c>
      <c r="AH121" s="520" t="str">
        <f>IF(AH119="","",VLOOKUP(AH119,参加チーム!$C$7:$D$56,2,FALSE))</f>
        <v>滋賀県</v>
      </c>
      <c r="AJ121" s="528" t="str">
        <f>AA118</f>
        <v>fcウ</v>
      </c>
      <c r="AK121" s="138">
        <f>IF(AD119="","",AD119)</f>
        <v>0</v>
      </c>
      <c r="AL121" s="138">
        <f>IF(AF119="","",AF119)</f>
        <v>0</v>
      </c>
      <c r="AM121" s="138">
        <f>IF(AD120="","",AD120)</f>
        <v>0</v>
      </c>
      <c r="AN121" s="138">
        <f>IF(AF120="","",AF120)</f>
        <v>1</v>
      </c>
      <c r="AO121" s="138" t="str">
        <f>IF(AD121="","",AD121)</f>
        <v/>
      </c>
      <c r="AP121" s="138" t="str">
        <f>IF(AF121="","",AF121)</f>
        <v/>
      </c>
      <c r="AQ121" s="138" t="str">
        <f>IF(AD122="","",AD122)</f>
        <v/>
      </c>
      <c r="AR121" s="138" t="str">
        <f>IF(AF122="","",AF122)</f>
        <v/>
      </c>
      <c r="AS121" s="138">
        <f>IF(AND(AC119="",AC121="",AC122=""),"",SUM(AC119:AC122))</f>
        <v>0</v>
      </c>
      <c r="AT121" s="143">
        <f>IF(AND(AG119="",AG121="",AG122=""),"",SUM(AG119:AG122))</f>
        <v>1</v>
      </c>
    </row>
    <row r="122" spans="1:46" ht="22.5" customHeight="1" thickBot="1" x14ac:dyDescent="0.25">
      <c r="A122" s="910"/>
      <c r="B122" s="965"/>
      <c r="C122" s="966"/>
      <c r="D122" s="531"/>
      <c r="E122" s="532" t="str">
        <f>IF(F122="","",F122)</f>
        <v/>
      </c>
      <c r="F122" s="493"/>
      <c r="G122" s="493"/>
      <c r="H122" s="493"/>
      <c r="I122" s="493" t="str">
        <f>IF(H122="","",H122)</f>
        <v/>
      </c>
      <c r="J122" s="533"/>
      <c r="K122" s="966"/>
      <c r="L122" s="531"/>
      <c r="M122" s="532" t="str">
        <f>IF(N122="","",N122)</f>
        <v/>
      </c>
      <c r="N122" s="493"/>
      <c r="O122" s="493"/>
      <c r="P122" s="493"/>
      <c r="Q122" s="493" t="str">
        <f>IF(P122="","",P122)</f>
        <v/>
      </c>
      <c r="R122" s="533"/>
      <c r="S122" s="912"/>
      <c r="T122" s="534"/>
      <c r="U122" s="535" t="str">
        <f>IF(V122="","",V122)</f>
        <v/>
      </c>
      <c r="V122" s="496"/>
      <c r="W122" s="496"/>
      <c r="X122" s="496"/>
      <c r="Y122" s="496" t="str">
        <f>IF(X122="","",X122)</f>
        <v/>
      </c>
      <c r="Z122" s="536"/>
      <c r="AA122" s="912"/>
      <c r="AB122" s="534"/>
      <c r="AC122" s="535" t="str">
        <f>IF(AD122="","",AD122)</f>
        <v/>
      </c>
      <c r="AD122" s="496"/>
      <c r="AE122" s="496"/>
      <c r="AF122" s="496"/>
      <c r="AG122" s="496" t="str">
        <f>IF(AF122="","",AF122)</f>
        <v/>
      </c>
      <c r="AH122" s="536"/>
      <c r="AJ122" s="529"/>
      <c r="AK122" s="144"/>
      <c r="AL122" s="144"/>
      <c r="AM122" s="144"/>
      <c r="AN122" s="144"/>
      <c r="AO122" s="144"/>
      <c r="AP122" s="144"/>
      <c r="AQ122" s="144"/>
      <c r="AR122" s="144"/>
      <c r="AS122" s="144"/>
      <c r="AT122" s="145"/>
    </row>
    <row r="123" spans="1:46" ht="24" customHeight="1" x14ac:dyDescent="0.2">
      <c r="A123" s="964">
        <v>12</v>
      </c>
      <c r="B123" s="933">
        <f>B118+"００：4５"</f>
        <v>0.6493055555555558</v>
      </c>
      <c r="C123" s="926" t="s">
        <v>538</v>
      </c>
      <c r="D123" s="490" t="str">
        <f>IF(C123="","",VLOOKUP(C123,data!$B$3:$T$151,10,FALSE))</f>
        <v>ＦＡ1位</v>
      </c>
      <c r="E123" s="877" t="str">
        <f>IF(C123="","",VLOOKUP(C123,data!$B$3:$T$151,3,FALSE))</f>
        <v>男子F決勝リーグ</v>
      </c>
      <c r="F123" s="877"/>
      <c r="G123" s="877"/>
      <c r="H123" s="877"/>
      <c r="I123" s="877"/>
      <c r="J123" s="491" t="str">
        <f>IF(C123="","",VLOOKUP(C123,data!$B$3:$T$151,12,FALSE))</f>
        <v>ＦＢ１位</v>
      </c>
      <c r="K123" s="923" t="s">
        <v>853</v>
      </c>
      <c r="L123" s="502" t="str">
        <f>IF(K123="","",VLOOKUP(K123,data!$B$3:$T$151,10,FALSE))</f>
        <v>fa1位</v>
      </c>
      <c r="M123" s="886" t="str">
        <f>IF(K123="","",VLOOKUP(K123,data!$B$3:$T$151,3,FALSE))</f>
        <v>女子F決勝リーグ</v>
      </c>
      <c r="N123" s="886"/>
      <c r="O123" s="886"/>
      <c r="P123" s="886"/>
      <c r="Q123" s="886"/>
      <c r="R123" s="503" t="str">
        <f>IF(K123="","",VLOOKUP(K123,data!$B$3:$T$151,12,FALSE))</f>
        <v>fb1位</v>
      </c>
      <c r="S123" s="954">
        <v>13</v>
      </c>
      <c r="T123" s="490" t="str">
        <f>IF(S123="","",VLOOKUP(S123,data!$B$3:$T$151,10,FALSE))</f>
        <v>７の勝者</v>
      </c>
      <c r="U123" s="877" t="str">
        <f>IF(S123="","",VLOOKUP(S123,data!$B$3:$T$151,3,FALSE))</f>
        <v>男子準決勝</v>
      </c>
      <c r="V123" s="877"/>
      <c r="W123" s="877"/>
      <c r="X123" s="877"/>
      <c r="Y123" s="877"/>
      <c r="Z123" s="491" t="str">
        <f>IF(S123="","",VLOOKUP(S123,data!$B$3:$T$151,12,FALSE))</f>
        <v>８の勝者</v>
      </c>
      <c r="AA123" s="954">
        <v>14</v>
      </c>
      <c r="AB123" s="490" t="str">
        <f>IF(AA123="","",VLOOKUP(AA123,data!$B$3:$T$151,10,FALSE))</f>
        <v>９の勝者</v>
      </c>
      <c r="AC123" s="877" t="str">
        <f>IF(AA123="","",VLOOKUP(AA123,data!$B$3:$T$151,3,FALSE))</f>
        <v>男子準決勝</v>
      </c>
      <c r="AD123" s="877"/>
      <c r="AE123" s="877"/>
      <c r="AF123" s="877"/>
      <c r="AG123" s="877"/>
      <c r="AH123" s="491" t="str">
        <f>IF(AA123="","",VLOOKUP(AA123,data!$B$3:$T$151,12,FALSE))</f>
        <v>１０の勝者</v>
      </c>
      <c r="AJ123" s="527" t="str">
        <f>C123</f>
        <v>ＦＤ①</v>
      </c>
      <c r="AK123" s="141">
        <f>IF(F124="","",F124)</f>
        <v>1</v>
      </c>
      <c r="AL123" s="141">
        <f>IF(H124="","",H124)</f>
        <v>1</v>
      </c>
      <c r="AM123" s="141">
        <f>IF(F125="","",F125)</f>
        <v>1</v>
      </c>
      <c r="AN123" s="141">
        <f>IF(H125="","",H125)</f>
        <v>2</v>
      </c>
      <c r="AO123" s="141" t="str">
        <f>IF(F126="","",F126)</f>
        <v/>
      </c>
      <c r="AP123" s="141" t="str">
        <f>IF(H126="","",H126)</f>
        <v/>
      </c>
      <c r="AQ123" s="141" t="str">
        <f>IF(F127="","",F127)</f>
        <v/>
      </c>
      <c r="AR123" s="141" t="str">
        <f>IF(H127="","",H127)</f>
        <v/>
      </c>
      <c r="AS123" s="141">
        <f>IF(AND(E124="",E126="",E127=""),"",SUM(E124:E127))</f>
        <v>2</v>
      </c>
      <c r="AT123" s="142">
        <f>IF(AND(I124="",I126="",I127=""),"",SUM(I124:I127))</f>
        <v>3</v>
      </c>
    </row>
    <row r="124" spans="1:46" ht="24" customHeight="1" x14ac:dyDescent="0.2">
      <c r="A124" s="931"/>
      <c r="B124" s="934"/>
      <c r="C124" s="927"/>
      <c r="D124" s="869" t="str">
        <f>IF(C123="","",VLOOKUP(C123,data!$B$3:$T$151,18,FALSE))</f>
        <v>フリーデン</v>
      </c>
      <c r="E124" s="870">
        <f>IF(F124="","",SUM(F124:F125))</f>
        <v>2</v>
      </c>
      <c r="F124" s="440">
        <v>1</v>
      </c>
      <c r="G124" s="440" t="s">
        <v>1</v>
      </c>
      <c r="H124" s="440">
        <v>1</v>
      </c>
      <c r="I124" s="881">
        <f>IF(H124="","",SUM(H124:H125))</f>
        <v>3</v>
      </c>
      <c r="J124" s="882" t="str">
        <f>IF(C123="","",VLOOKUP(C123,data!$B$3:$T$151,19,FALSE))</f>
        <v>広島</v>
      </c>
      <c r="K124" s="924"/>
      <c r="L124" s="887" t="s">
        <v>865</v>
      </c>
      <c r="M124" s="888">
        <f>IF(N124="","",SUM(N124:N125))</f>
        <v>3</v>
      </c>
      <c r="N124" s="479">
        <v>0</v>
      </c>
      <c r="O124" s="479" t="s">
        <v>1</v>
      </c>
      <c r="P124" s="479">
        <v>0</v>
      </c>
      <c r="Q124" s="889">
        <f>IF(P124="","",SUM(P124:P125))</f>
        <v>0</v>
      </c>
      <c r="R124" s="890" t="s">
        <v>866</v>
      </c>
      <c r="S124" s="955"/>
      <c r="T124" s="869" t="str">
        <f>IF(S123="","",VLOOKUP(S123,data!$B$3:$T$151,18,FALSE))</f>
        <v>春照</v>
      </c>
      <c r="U124" s="870">
        <f>IF(V124="","",SUM(V124:V125))</f>
        <v>0</v>
      </c>
      <c r="V124" s="440">
        <v>0</v>
      </c>
      <c r="W124" s="440" t="s">
        <v>1</v>
      </c>
      <c r="X124" s="440">
        <v>0</v>
      </c>
      <c r="Y124" s="881">
        <f>IF(X124="","",SUM(X124:X125))</f>
        <v>0</v>
      </c>
      <c r="Z124" s="882" t="s">
        <v>864</v>
      </c>
      <c r="AA124" s="955"/>
      <c r="AB124" s="869" t="str">
        <f>IF(AA123="","",VLOOKUP(AA123,data!$B$3:$T$151,18,FALSE))</f>
        <v>鳥取</v>
      </c>
      <c r="AC124" s="870">
        <f>IF(AD124="","",SUM(AD124:AD125))</f>
        <v>0</v>
      </c>
      <c r="AD124" s="440">
        <v>0</v>
      </c>
      <c r="AE124" s="440" t="s">
        <v>1</v>
      </c>
      <c r="AF124" s="440">
        <v>1</v>
      </c>
      <c r="AG124" s="881">
        <f>IF(AF124="","",SUM(AF124:AF125))</f>
        <v>3</v>
      </c>
      <c r="AH124" s="882" t="str">
        <f>IF(AA123="","",VLOOKUP(AA123,data!$B$3:$T$151,19,FALSE))</f>
        <v>鳥上</v>
      </c>
      <c r="AJ124" s="528" t="str">
        <f>K123</f>
        <v>fdア</v>
      </c>
      <c r="AK124" s="138">
        <f>IF(N124="","",N124)</f>
        <v>0</v>
      </c>
      <c r="AL124" s="138">
        <f>IF(P124="","",P124)</f>
        <v>0</v>
      </c>
      <c r="AM124" s="138">
        <f>IF(N125="","",N125)</f>
        <v>3</v>
      </c>
      <c r="AN124" s="138">
        <f>IF(P125="","",P125)</f>
        <v>0</v>
      </c>
      <c r="AO124" s="138" t="str">
        <f>IF(N126="","",N126)</f>
        <v/>
      </c>
      <c r="AP124" s="138" t="str">
        <f>IF(P126="","",P126)</f>
        <v/>
      </c>
      <c r="AQ124" s="138" t="str">
        <f>IF(N127="","",N127)</f>
        <v/>
      </c>
      <c r="AR124" s="138" t="str">
        <f>IF(P127="","",P127)</f>
        <v/>
      </c>
      <c r="AS124" s="138">
        <f>IF(AND(M124="",M126="",M127=""),"",SUM(M124:M127))</f>
        <v>3</v>
      </c>
      <c r="AT124" s="143">
        <f>IF(AND(Q124="",Q126="",Q127=""),"",SUM(Q124:Q127))</f>
        <v>0</v>
      </c>
    </row>
    <row r="125" spans="1:46" ht="24" customHeight="1" x14ac:dyDescent="0.2">
      <c r="A125" s="931"/>
      <c r="B125" s="934"/>
      <c r="C125" s="927"/>
      <c r="D125" s="869"/>
      <c r="E125" s="870"/>
      <c r="F125" s="440">
        <v>1</v>
      </c>
      <c r="G125" s="440" t="s">
        <v>1</v>
      </c>
      <c r="H125" s="440">
        <v>2</v>
      </c>
      <c r="I125" s="881"/>
      <c r="J125" s="882"/>
      <c r="K125" s="924"/>
      <c r="L125" s="887"/>
      <c r="M125" s="888"/>
      <c r="N125" s="479">
        <v>3</v>
      </c>
      <c r="O125" s="479" t="s">
        <v>1</v>
      </c>
      <c r="P125" s="479">
        <v>0</v>
      </c>
      <c r="Q125" s="889"/>
      <c r="R125" s="890"/>
      <c r="S125" s="955"/>
      <c r="T125" s="869"/>
      <c r="U125" s="870"/>
      <c r="V125" s="440">
        <v>0</v>
      </c>
      <c r="W125" s="440" t="s">
        <v>1</v>
      </c>
      <c r="X125" s="440">
        <v>0</v>
      </c>
      <c r="Y125" s="881"/>
      <c r="Z125" s="882"/>
      <c r="AA125" s="955"/>
      <c r="AB125" s="869"/>
      <c r="AC125" s="870"/>
      <c r="AD125" s="440">
        <v>0</v>
      </c>
      <c r="AE125" s="440" t="s">
        <v>1</v>
      </c>
      <c r="AF125" s="440">
        <v>2</v>
      </c>
      <c r="AG125" s="881"/>
      <c r="AH125" s="882"/>
      <c r="AJ125" s="528">
        <f>S123</f>
        <v>13</v>
      </c>
      <c r="AK125" s="138">
        <f>IF(V124="","",V124)</f>
        <v>0</v>
      </c>
      <c r="AL125" s="138">
        <f>IF(X124="","",X124)</f>
        <v>0</v>
      </c>
      <c r="AM125" s="138">
        <f>IF(V125="","",V125)</f>
        <v>0</v>
      </c>
      <c r="AN125" s="138">
        <f>IF(X125="","",X125)</f>
        <v>0</v>
      </c>
      <c r="AO125" s="138" t="str">
        <f>IF(V126="","",V126)</f>
        <v/>
      </c>
      <c r="AP125" s="138" t="str">
        <f>IF(X126="","",X126)</f>
        <v/>
      </c>
      <c r="AQ125" s="138">
        <f>IF(V127="","",V127)</f>
        <v>2</v>
      </c>
      <c r="AR125" s="138">
        <f>IF(X127="","",X127)</f>
        <v>1</v>
      </c>
      <c r="AS125" s="138">
        <f>IF(AND(U124="",U126="",U127=""),"",SUM(U124:U127))</f>
        <v>2</v>
      </c>
      <c r="AT125" s="143">
        <f>IF(AND(Y124="",Y126="",Y127=""),"",SUM(Y124:Y127))</f>
        <v>1</v>
      </c>
    </row>
    <row r="126" spans="1:46" ht="24" customHeight="1" x14ac:dyDescent="0.2">
      <c r="A126" s="931"/>
      <c r="B126" s="934"/>
      <c r="C126" s="927"/>
      <c r="D126" s="506" t="str">
        <f>IF(D124="","",VLOOKUP(D124,参加チーム!$C$7:$D$56,2,FALSE))</f>
        <v>栃木県</v>
      </c>
      <c r="E126" s="507"/>
      <c r="F126" s="440"/>
      <c r="G126" s="440"/>
      <c r="H126" s="440"/>
      <c r="I126" s="440"/>
      <c r="J126" s="508" t="str">
        <f>IF(J124="","",VLOOKUP(J124,参加チーム!$C$7:$D$56,2,FALSE))</f>
        <v>広島県</v>
      </c>
      <c r="K126" s="924"/>
      <c r="L126" s="518" t="str">
        <f>IF(L124="","",VLOOKUP(L124,参加チーム!$C$7:$D$56,2,FALSE))</f>
        <v>鳥取県</v>
      </c>
      <c r="M126" s="519"/>
      <c r="N126" s="479"/>
      <c r="O126" s="479"/>
      <c r="P126" s="479"/>
      <c r="Q126" s="479"/>
      <c r="R126" s="520" t="str">
        <f>IF(R124="","",VLOOKUP(R124,参加チーム!$C$7:$D$56,2,FALSE))</f>
        <v>島根県</v>
      </c>
      <c r="S126" s="955"/>
      <c r="T126" s="506" t="str">
        <f>IF(T124="","",VLOOKUP(T124,参加チーム!$C$7:$D$56,2,FALSE))</f>
        <v>滋賀県</v>
      </c>
      <c r="U126" s="507" t="str">
        <f>IF(V126="","",V126)</f>
        <v/>
      </c>
      <c r="V126" s="440"/>
      <c r="W126" s="440" t="s">
        <v>529</v>
      </c>
      <c r="X126" s="440"/>
      <c r="Y126" s="440" t="str">
        <f>IF(X126="","",X126)</f>
        <v/>
      </c>
      <c r="Z126" s="508" t="str">
        <f>IF(Z124="","",VLOOKUP(Z124,参加チーム!$C$7:$D$56,2,FALSE))</f>
        <v>栃木県</v>
      </c>
      <c r="AA126" s="955"/>
      <c r="AB126" s="506" t="str">
        <f>IF(AB124="","",VLOOKUP(AB124,参加チーム!$C$7:$D$56,2,FALSE))</f>
        <v>鳥取県</v>
      </c>
      <c r="AC126" s="507" t="str">
        <f>IF(AD126="","",AD126)</f>
        <v/>
      </c>
      <c r="AD126" s="440"/>
      <c r="AE126" s="440" t="str">
        <f>IF(SUM(AD124:AD125)=SUM(AF124:AF125),"EX","")</f>
        <v/>
      </c>
      <c r="AF126" s="440"/>
      <c r="AG126" s="440" t="str">
        <f>IF(AF126="","",AF126)</f>
        <v/>
      </c>
      <c r="AH126" s="508" t="str">
        <f>IF(AH124="","",VLOOKUP(AH124,参加チーム!$C$7:$D$56,2,FALSE))</f>
        <v>島根県</v>
      </c>
      <c r="AJ126" s="528">
        <f>AA123</f>
        <v>14</v>
      </c>
      <c r="AK126" s="138">
        <f>IF(AD124="","",AD124)</f>
        <v>0</v>
      </c>
      <c r="AL126" s="138">
        <f>IF(AF124="","",AF124)</f>
        <v>1</v>
      </c>
      <c r="AM126" s="138">
        <f>IF(AD125="","",AD125)</f>
        <v>0</v>
      </c>
      <c r="AN126" s="138">
        <f>IF(AF125="","",AF125)</f>
        <v>2</v>
      </c>
      <c r="AO126" s="138" t="str">
        <f>IF(AD126="","",AD126)</f>
        <v/>
      </c>
      <c r="AP126" s="138" t="str">
        <f>IF(AF126="","",AF126)</f>
        <v/>
      </c>
      <c r="AQ126" s="138" t="str">
        <f>IF(AD127="","",AD127)</f>
        <v/>
      </c>
      <c r="AR126" s="138" t="str">
        <f>IF(AF127="","",AF127)</f>
        <v/>
      </c>
      <c r="AS126" s="138">
        <f>IF(AND(AC124="",AC126="",AC127=""),"",SUM(AC124:AC127))</f>
        <v>0</v>
      </c>
      <c r="AT126" s="143">
        <f>IF(AND(AG124="",AG126="",AG127=""),"",SUM(AG124:AG127))</f>
        <v>3</v>
      </c>
    </row>
    <row r="127" spans="1:46" ht="24" customHeight="1" x14ac:dyDescent="0.2">
      <c r="A127" s="931"/>
      <c r="B127" s="935"/>
      <c r="C127" s="928"/>
      <c r="D127" s="509"/>
      <c r="E127" s="510" t="str">
        <f>IF(F127="","",F127)</f>
        <v/>
      </c>
      <c r="F127" s="443"/>
      <c r="G127" s="443"/>
      <c r="H127" s="443"/>
      <c r="I127" s="443" t="str">
        <f>IF(H127="","",H127)</f>
        <v/>
      </c>
      <c r="J127" s="511"/>
      <c r="K127" s="925"/>
      <c r="L127" s="521"/>
      <c r="M127" s="522" t="str">
        <f>IF(N127="","",N127)</f>
        <v/>
      </c>
      <c r="N127" s="482"/>
      <c r="O127" s="482"/>
      <c r="P127" s="482"/>
      <c r="Q127" s="482" t="str">
        <f>IF(P127="","",P127)</f>
        <v/>
      </c>
      <c r="R127" s="523"/>
      <c r="S127" s="956"/>
      <c r="T127" s="509"/>
      <c r="U127" s="510">
        <f>IF(V127="","",V127)</f>
        <v>2</v>
      </c>
      <c r="V127" s="443">
        <v>2</v>
      </c>
      <c r="W127" s="443" t="s">
        <v>77</v>
      </c>
      <c r="X127" s="443">
        <v>1</v>
      </c>
      <c r="Y127" s="443">
        <f>IF(X127="","",X127)</f>
        <v>1</v>
      </c>
      <c r="Z127" s="511"/>
      <c r="AA127" s="956"/>
      <c r="AB127" s="509"/>
      <c r="AC127" s="510" t="str">
        <f>IF(AD127="","",AD127)</f>
        <v/>
      </c>
      <c r="AD127" s="443"/>
      <c r="AE127" s="443" t="s">
        <v>269</v>
      </c>
      <c r="AF127" s="443"/>
      <c r="AG127" s="443" t="str">
        <f>IF(AF127="","",AF127)</f>
        <v/>
      </c>
      <c r="AH127" s="511"/>
      <c r="AJ127" s="529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5"/>
    </row>
    <row r="128" spans="1:46" ht="24" customHeight="1" x14ac:dyDescent="0.2">
      <c r="A128" s="930">
        <v>13</v>
      </c>
      <c r="B128" s="933">
        <f>B123+"００：45"</f>
        <v>0.6805555555555558</v>
      </c>
      <c r="C128" s="907" t="s">
        <v>271</v>
      </c>
      <c r="D128" s="490" t="str">
        <f>IF(C128="","",VLOOKUP(C128,data!$B$3:$T$151,10,FALSE))</f>
        <v>ＦＢ１位</v>
      </c>
      <c r="E128" s="877" t="str">
        <f>IF(C128="","",VLOOKUP(C128,data!$B$3:$T$151,3,FALSE))</f>
        <v>男子F決勝リーグ</v>
      </c>
      <c r="F128" s="877"/>
      <c r="G128" s="877"/>
      <c r="H128" s="877"/>
      <c r="I128" s="877"/>
      <c r="J128" s="491" t="str">
        <f>IF(C128="","",VLOOKUP(C128,data!$B$3:$T$151,12,FALSE))</f>
        <v>ＦＣ1位</v>
      </c>
      <c r="K128" s="923" t="s">
        <v>656</v>
      </c>
      <c r="L128" s="502" t="str">
        <f>IF(K128="","",VLOOKUP(K128,data!$B$3:$T$151,10,FALSE))</f>
        <v>fb1位</v>
      </c>
      <c r="M128" s="886" t="str">
        <f>IF(K128="","",VLOOKUP(K128,data!$B$3:$T$151,3,FALSE))</f>
        <v>女子F決勝リーグ</v>
      </c>
      <c r="N128" s="886"/>
      <c r="O128" s="886"/>
      <c r="P128" s="886"/>
      <c r="Q128" s="886"/>
      <c r="R128" s="503" t="str">
        <f>IF(K128="","",VLOOKUP(K128,data!$B$3:$T$151,12,FALSE))</f>
        <v>fc1位</v>
      </c>
      <c r="S128" s="923" t="s">
        <v>270</v>
      </c>
      <c r="T128" s="502" t="str">
        <f>IF(S128="","",VLOOKUP(S128,data!$B$3:$T$151,10,FALSE))</f>
        <v>うの勝者</v>
      </c>
      <c r="U128" s="886" t="str">
        <f>IF(S128="","",VLOOKUP(S128,data!$B$3:$T$151,3,FALSE))</f>
        <v>女子準決勝</v>
      </c>
      <c r="V128" s="886"/>
      <c r="W128" s="886"/>
      <c r="X128" s="886"/>
      <c r="Y128" s="886"/>
      <c r="Z128" s="503" t="str">
        <f>IF(S128="","",VLOOKUP(S128,data!$B$3:$T$151,12,FALSE))</f>
        <v>えの勝者</v>
      </c>
      <c r="AA128" s="923" t="s">
        <v>542</v>
      </c>
      <c r="AB128" s="502" t="str">
        <f>IF(AA128="","",VLOOKUP(AA128,data!$B$3:$T$151,10,FALSE))</f>
        <v>おの勝者</v>
      </c>
      <c r="AC128" s="886" t="str">
        <f>IF(AA128="","",VLOOKUP(AA128,data!$B$3:$T$151,3,FALSE))</f>
        <v>女子準決勝</v>
      </c>
      <c r="AD128" s="886"/>
      <c r="AE128" s="886"/>
      <c r="AF128" s="886"/>
      <c r="AG128" s="886"/>
      <c r="AH128" s="503" t="str">
        <f>IF(AA128="","",VLOOKUP(AA128,data!$B$3:$T$151,12,FALSE))</f>
        <v>かの勝者</v>
      </c>
      <c r="AJ128" s="527" t="str">
        <f>C128</f>
        <v>ＦＤ②</v>
      </c>
      <c r="AK128" s="141">
        <f>IF(F129="","",F129)</f>
        <v>1</v>
      </c>
      <c r="AL128" s="141">
        <f>IF(H129="","",H129)</f>
        <v>0</v>
      </c>
      <c r="AM128" s="141">
        <f>IF(F130="","",F130)</f>
        <v>5</v>
      </c>
      <c r="AN128" s="141">
        <f>IF(H130="","",H130)</f>
        <v>0</v>
      </c>
      <c r="AO128" s="141" t="str">
        <f>IF(F131="","",F131)</f>
        <v/>
      </c>
      <c r="AP128" s="141" t="str">
        <f>IF(H131="","",H131)</f>
        <v/>
      </c>
      <c r="AQ128" s="141" t="str">
        <f>IF(F132="","",F132)</f>
        <v/>
      </c>
      <c r="AR128" s="141" t="str">
        <f>IF(H132="","",H132)</f>
        <v/>
      </c>
      <c r="AS128" s="141">
        <f>IF(AND(E129="",E131="",E132=""),"",SUM(E129:E132))</f>
        <v>6</v>
      </c>
      <c r="AT128" s="142">
        <f>IF(AND(I129="",I131="",I132=""),"",SUM(I129:I132))</f>
        <v>0</v>
      </c>
    </row>
    <row r="129" spans="1:46" ht="24" customHeight="1" x14ac:dyDescent="0.2">
      <c r="A129" s="931"/>
      <c r="B129" s="934"/>
      <c r="C129" s="908"/>
      <c r="D129" s="869" t="str">
        <f>IF(C128="","",VLOOKUP(C128,data!$B$3:$T$151,18,FALSE))</f>
        <v>広島</v>
      </c>
      <c r="E129" s="870">
        <f>IF(F129="","",SUM(F129:F130))</f>
        <v>6</v>
      </c>
      <c r="F129" s="440">
        <v>1</v>
      </c>
      <c r="G129" s="440" t="s">
        <v>1</v>
      </c>
      <c r="H129" s="440">
        <v>0</v>
      </c>
      <c r="I129" s="881">
        <f>IF(H129="","",SUM(H129:H130))</f>
        <v>0</v>
      </c>
      <c r="J129" s="882" t="s">
        <v>867</v>
      </c>
      <c r="K129" s="924"/>
      <c r="L129" s="887" t="s">
        <v>866</v>
      </c>
      <c r="M129" s="888">
        <f>IF(N129="","",SUM(N129:N130))</f>
        <v>7</v>
      </c>
      <c r="N129" s="479">
        <v>3</v>
      </c>
      <c r="O129" s="479" t="s">
        <v>1</v>
      </c>
      <c r="P129" s="479">
        <v>0</v>
      </c>
      <c r="Q129" s="889">
        <f>IF(P129="","",SUM(P129:P130))</f>
        <v>1</v>
      </c>
      <c r="R129" s="890" t="s">
        <v>868</v>
      </c>
      <c r="S129" s="924"/>
      <c r="T129" s="887" t="str">
        <f>IF(S128="","",VLOOKUP(S128,data!$B$3:$T$151,18,FALSE))</f>
        <v>水堀・沼宮内</v>
      </c>
      <c r="U129" s="888">
        <f>IF(V129="","",SUM(V129:V130))</f>
        <v>1</v>
      </c>
      <c r="V129" s="479">
        <v>0</v>
      </c>
      <c r="W129" s="479" t="s">
        <v>1</v>
      </c>
      <c r="X129" s="479">
        <v>0</v>
      </c>
      <c r="Y129" s="889">
        <f>IF(X129="","",SUM(X129:X130))</f>
        <v>0</v>
      </c>
      <c r="Z129" s="890" t="str">
        <f>IF(S128="","",VLOOKUP(S128,data!$B$3:$T$151,19,FALSE))</f>
        <v>ＫＵＧＡ</v>
      </c>
      <c r="AA129" s="924"/>
      <c r="AB129" s="887" t="str">
        <f>IF(AA128="","",VLOOKUP(AA128,data!$B$3:$T$151,18,FALSE))</f>
        <v>蟹谷</v>
      </c>
      <c r="AC129" s="888">
        <f>IF(AD129="","",SUM(AD129:AD130))</f>
        <v>1</v>
      </c>
      <c r="AD129" s="479">
        <v>1</v>
      </c>
      <c r="AE129" s="479" t="s">
        <v>1</v>
      </c>
      <c r="AF129" s="479">
        <v>0</v>
      </c>
      <c r="AG129" s="889">
        <f>IF(AF129="","",SUM(AF129:AF130))</f>
        <v>1</v>
      </c>
      <c r="AH129" s="890" t="str">
        <f>IF(AA128="","",VLOOKUP(AA128,data!$B$3:$T$151,19,FALSE))</f>
        <v>糸生</v>
      </c>
      <c r="AJ129" s="528" t="str">
        <f>K128</f>
        <v>fdイ</v>
      </c>
      <c r="AK129" s="138">
        <f>IF(N129="","",N129)</f>
        <v>3</v>
      </c>
      <c r="AL129" s="138">
        <f>IF(P129="","",P129)</f>
        <v>0</v>
      </c>
      <c r="AM129" s="138">
        <f>IF(N130="","",N130)</f>
        <v>4</v>
      </c>
      <c r="AN129" s="138">
        <f>IF(P130="","",P130)</f>
        <v>1</v>
      </c>
      <c r="AO129" s="138" t="str">
        <f>IF(N131="","",N131)</f>
        <v/>
      </c>
      <c r="AP129" s="138" t="str">
        <f>IF(P131="","",P131)</f>
        <v/>
      </c>
      <c r="AQ129" s="138" t="str">
        <f>IF(N132="","",N132)</f>
        <v/>
      </c>
      <c r="AR129" s="138" t="str">
        <f>IF(P132="","",P132)</f>
        <v/>
      </c>
      <c r="AS129" s="138">
        <f>IF(AND(M129="",M131="",M132=""),"",SUM(M129:M132))</f>
        <v>7</v>
      </c>
      <c r="AT129" s="143">
        <f>IF(AND(Q129="",Q131="",Q132=""),"",SUM(Q129:Q132))</f>
        <v>1</v>
      </c>
    </row>
    <row r="130" spans="1:46" ht="24" customHeight="1" x14ac:dyDescent="0.2">
      <c r="A130" s="931"/>
      <c r="B130" s="934"/>
      <c r="C130" s="908"/>
      <c r="D130" s="869"/>
      <c r="E130" s="870"/>
      <c r="F130" s="440">
        <v>5</v>
      </c>
      <c r="G130" s="440" t="s">
        <v>1</v>
      </c>
      <c r="H130" s="440">
        <v>0</v>
      </c>
      <c r="I130" s="881"/>
      <c r="J130" s="882"/>
      <c r="K130" s="924"/>
      <c r="L130" s="887"/>
      <c r="M130" s="888"/>
      <c r="N130" s="479">
        <v>4</v>
      </c>
      <c r="O130" s="479" t="s">
        <v>1</v>
      </c>
      <c r="P130" s="479">
        <v>1</v>
      </c>
      <c r="Q130" s="889"/>
      <c r="R130" s="890"/>
      <c r="S130" s="924"/>
      <c r="T130" s="887"/>
      <c r="U130" s="888"/>
      <c r="V130" s="479">
        <v>1</v>
      </c>
      <c r="W130" s="479" t="s">
        <v>1</v>
      </c>
      <c r="X130" s="479">
        <v>0</v>
      </c>
      <c r="Y130" s="889"/>
      <c r="Z130" s="890"/>
      <c r="AA130" s="924"/>
      <c r="AB130" s="887"/>
      <c r="AC130" s="888"/>
      <c r="AD130" s="479">
        <v>0</v>
      </c>
      <c r="AE130" s="479" t="s">
        <v>1</v>
      </c>
      <c r="AF130" s="479">
        <v>1</v>
      </c>
      <c r="AG130" s="889"/>
      <c r="AH130" s="890"/>
      <c r="AJ130" s="528" t="str">
        <f>S128</f>
        <v>こ</v>
      </c>
      <c r="AK130" s="138">
        <f>IF(V129="","",V129)</f>
        <v>0</v>
      </c>
      <c r="AL130" s="138">
        <f>IF(X129="","",X129)</f>
        <v>0</v>
      </c>
      <c r="AM130" s="138">
        <f>IF(V130="","",V130)</f>
        <v>1</v>
      </c>
      <c r="AN130" s="138">
        <f>IF(X130="","",X130)</f>
        <v>0</v>
      </c>
      <c r="AO130" s="138" t="str">
        <f>IF(V131="","",V131)</f>
        <v/>
      </c>
      <c r="AP130" s="138" t="str">
        <f>IF(X131="","",X131)</f>
        <v/>
      </c>
      <c r="AQ130" s="138" t="str">
        <f>IF(V132="","",V132)</f>
        <v/>
      </c>
      <c r="AR130" s="138" t="str">
        <f>IF(X132="","",X132)</f>
        <v/>
      </c>
      <c r="AS130" s="138">
        <f>IF(AND(U129="",U131="",U132=""),"",SUM(U129:U132))</f>
        <v>1</v>
      </c>
      <c r="AT130" s="143">
        <f>IF(AND(Y129="",Y131="",Y132=""),"",SUM(Y129:Y132))</f>
        <v>0</v>
      </c>
    </row>
    <row r="131" spans="1:46" ht="24" customHeight="1" x14ac:dyDescent="0.2">
      <c r="A131" s="931"/>
      <c r="B131" s="934"/>
      <c r="C131" s="908"/>
      <c r="D131" s="506" t="str">
        <f>IF(D129="","",VLOOKUP(D129,参加チーム!$C$7:$D$56,2,FALSE))</f>
        <v>広島県</v>
      </c>
      <c r="E131" s="507" t="str">
        <f>IF(F131="","",F131)</f>
        <v/>
      </c>
      <c r="F131" s="440"/>
      <c r="G131" s="440"/>
      <c r="H131" s="440"/>
      <c r="I131" s="440" t="str">
        <f>IF(H131="","",H131)</f>
        <v/>
      </c>
      <c r="J131" s="508" t="str">
        <f>IF(J129="","",VLOOKUP(J129,参加チーム!$C$7:$D$56,2,FALSE))</f>
        <v>佐賀県</v>
      </c>
      <c r="K131" s="924"/>
      <c r="L131" s="518" t="str">
        <f>IF(L129="","",VLOOKUP(L129,参加チーム!$C$7:$D$56,2,FALSE))</f>
        <v>島根県</v>
      </c>
      <c r="M131" s="519" t="str">
        <f>IF(N131="","",N131)</f>
        <v/>
      </c>
      <c r="N131" s="479"/>
      <c r="O131" s="479" t="str">
        <f>IF(SUM(N129:N130)=SUM(P129:P130),"EX","")</f>
        <v/>
      </c>
      <c r="P131" s="479"/>
      <c r="Q131" s="479" t="str">
        <f>IF(P131="","",P131)</f>
        <v/>
      </c>
      <c r="R131" s="520" t="str">
        <f>IF(R129="","",VLOOKUP(R129,参加チーム!$C$7:$D$56,2,FALSE))</f>
        <v>滋賀県</v>
      </c>
      <c r="S131" s="924"/>
      <c r="T131" s="518" t="str">
        <f>IF(T129="","",VLOOKUP(T129,参加チーム!$C$7:$D$56,2,FALSE))</f>
        <v>岩手県</v>
      </c>
      <c r="U131" s="519" t="str">
        <f>IF(V131="","",V131)</f>
        <v/>
      </c>
      <c r="V131" s="479"/>
      <c r="W131" s="479" t="s">
        <v>529</v>
      </c>
      <c r="X131" s="479"/>
      <c r="Y131" s="479" t="str">
        <f>IF(X131="","",X131)</f>
        <v/>
      </c>
      <c r="Z131" s="520" t="str">
        <f>IF(Z129="","",VLOOKUP(Z129,参加チーム!$C$7:$D$56,2,FALSE))</f>
        <v>山口県</v>
      </c>
      <c r="AA131" s="924"/>
      <c r="AB131" s="518" t="str">
        <f>IF(AB129="","",VLOOKUP(AB129,参加チーム!$C$7:$D$56,2,FALSE))</f>
        <v>富山県</v>
      </c>
      <c r="AC131" s="519" t="str">
        <f>IF(AD131="","",AD131)</f>
        <v/>
      </c>
      <c r="AD131" s="479"/>
      <c r="AE131" s="479" t="s">
        <v>529</v>
      </c>
      <c r="AF131" s="479"/>
      <c r="AG131" s="479" t="str">
        <f>IF(AF131="","",AF131)</f>
        <v/>
      </c>
      <c r="AH131" s="520" t="str">
        <f>IF(AH129="","",VLOOKUP(AH129,参加チーム!$C$7:$D$56,2,FALSE))</f>
        <v>福井県</v>
      </c>
      <c r="AJ131" s="529" t="str">
        <f>AA128</f>
        <v>さ</v>
      </c>
      <c r="AK131" s="144">
        <f>IF(AD129="","",AD129)</f>
        <v>1</v>
      </c>
      <c r="AL131" s="144">
        <f>IF(AF129="","",AF129)</f>
        <v>0</v>
      </c>
      <c r="AM131" s="144">
        <f>IF(AD130="","",AD130)</f>
        <v>0</v>
      </c>
      <c r="AN131" s="144">
        <f>IF(AF130="","",AF130)</f>
        <v>1</v>
      </c>
      <c r="AO131" s="144" t="str">
        <f>IF(AD131="","",AD131)</f>
        <v/>
      </c>
      <c r="AP131" s="144" t="str">
        <f>IF(AF131="","",AF131)</f>
        <v/>
      </c>
      <c r="AQ131" s="144">
        <f>IF(AD132="","",AD132)</f>
        <v>3</v>
      </c>
      <c r="AR131" s="144">
        <f>IF(AF132="","",AF132)</f>
        <v>2</v>
      </c>
      <c r="AS131" s="144">
        <f>IF(AND(AC129="",AC131="",AC132=""),"",SUM(AC129:AC132))</f>
        <v>4</v>
      </c>
      <c r="AT131" s="145">
        <f>IF(AND(AG129="",AG131="",AG132=""),"",SUM(AG129:AG132))</f>
        <v>3</v>
      </c>
    </row>
    <row r="132" spans="1:46" ht="24" customHeight="1" x14ac:dyDescent="0.2">
      <c r="A132" s="932"/>
      <c r="B132" s="935"/>
      <c r="C132" s="909"/>
      <c r="D132" s="509"/>
      <c r="E132" s="510" t="str">
        <f>IF(F132="","",F132)</f>
        <v/>
      </c>
      <c r="F132" s="443"/>
      <c r="G132" s="443"/>
      <c r="H132" s="443"/>
      <c r="I132" s="443" t="str">
        <f>IF(H132="","",H132)</f>
        <v/>
      </c>
      <c r="J132" s="511"/>
      <c r="K132" s="925"/>
      <c r="L132" s="521"/>
      <c r="M132" s="522" t="str">
        <f>IF(N132="","",N132)</f>
        <v/>
      </c>
      <c r="N132" s="482"/>
      <c r="O132" s="482"/>
      <c r="P132" s="482"/>
      <c r="Q132" s="482" t="str">
        <f>IF(P132="","",P132)</f>
        <v/>
      </c>
      <c r="R132" s="523"/>
      <c r="S132" s="925"/>
      <c r="T132" s="521"/>
      <c r="U132" s="522" t="str">
        <f>IF(V132="","",V132)</f>
        <v/>
      </c>
      <c r="V132" s="482"/>
      <c r="W132" s="482" t="s">
        <v>77</v>
      </c>
      <c r="X132" s="482"/>
      <c r="Y132" s="482" t="str">
        <f>IF(X132="","",X132)</f>
        <v/>
      </c>
      <c r="Z132" s="523"/>
      <c r="AA132" s="925"/>
      <c r="AB132" s="521"/>
      <c r="AC132" s="522">
        <f>IF(AD132="","",AD132)</f>
        <v>3</v>
      </c>
      <c r="AD132" s="482">
        <v>3</v>
      </c>
      <c r="AE132" s="482" t="s">
        <v>77</v>
      </c>
      <c r="AF132" s="482">
        <v>2</v>
      </c>
      <c r="AG132" s="482">
        <f>IF(AF132="","",AF132)</f>
        <v>2</v>
      </c>
      <c r="AH132" s="523"/>
      <c r="AJ132" s="544"/>
      <c r="AK132" s="545"/>
      <c r="AL132" s="545"/>
      <c r="AM132" s="545"/>
      <c r="AN132" s="545"/>
      <c r="AO132" s="545"/>
      <c r="AP132" s="545"/>
      <c r="AQ132" s="545"/>
      <c r="AR132" s="545"/>
      <c r="AS132" s="545"/>
      <c r="AT132" s="545"/>
    </row>
    <row r="133" spans="1:46" ht="24" customHeight="1" x14ac:dyDescent="0.2">
      <c r="A133" s="930">
        <v>14</v>
      </c>
      <c r="B133" s="933">
        <f>B128+"００：45"</f>
        <v>0.7118055555555558</v>
      </c>
      <c r="C133" s="920"/>
      <c r="D133" s="504" t="str">
        <f>IF(C133="","",VLOOKUP(C133,data!$B$3:$T$151,10,FALSE))</f>
        <v/>
      </c>
      <c r="E133" s="916" t="str">
        <f>IF(C133="","",VLOOKUP(C133,data!$B$3:$T$151,3,FALSE))</f>
        <v/>
      </c>
      <c r="F133" s="916"/>
      <c r="G133" s="916"/>
      <c r="H133" s="916"/>
      <c r="I133" s="916"/>
      <c r="J133" s="505" t="str">
        <f>IF(C133="","",VLOOKUP(C133,data!$B$3:$T$151,12,FALSE))</f>
        <v/>
      </c>
      <c r="K133" s="920"/>
      <c r="L133" s="504" t="str">
        <f>IF(K133="","",VLOOKUP(K133,data!$B$3:$T$151,10,FALSE))</f>
        <v/>
      </c>
      <c r="M133" s="916" t="str">
        <f>IF(K133="","",VLOOKUP(K133,data!$B$3:$T$151,3,FALSE))</f>
        <v/>
      </c>
      <c r="N133" s="916"/>
      <c r="O133" s="916"/>
      <c r="P133" s="916"/>
      <c r="Q133" s="916"/>
      <c r="R133" s="505" t="str">
        <f>IF(K133="","",VLOOKUP(K133,data!$B$3:$T$151,12,FALSE))</f>
        <v/>
      </c>
      <c r="S133" s="961" t="s">
        <v>335</v>
      </c>
      <c r="T133" s="490" t="str">
        <f>IF(S133="","",VLOOKUP(S133,data!$B$3:$T$151,10,FALSE))</f>
        <v>ＦＡ1位</v>
      </c>
      <c r="U133" s="877" t="str">
        <f>IF(S133="","",VLOOKUP(S133,data!$B$3:$T$151,3,FALSE))</f>
        <v>男子F決勝リーグ</v>
      </c>
      <c r="V133" s="877"/>
      <c r="W133" s="877"/>
      <c r="X133" s="877"/>
      <c r="Y133" s="877"/>
      <c r="Z133" s="491" t="str">
        <f>IF(S133="","",VLOOKUP(S133,data!$B$3:$T$151,12,FALSE))</f>
        <v>ＦＣ1位</v>
      </c>
      <c r="AA133" s="923" t="s">
        <v>657</v>
      </c>
      <c r="AB133" s="502" t="str">
        <f>IF(AA133="","",VLOOKUP(AA133,data!$B$3:$T$151,10,FALSE))</f>
        <v>fa1位</v>
      </c>
      <c r="AC133" s="886" t="str">
        <f>IF(AA133="","",VLOOKUP(AA133,data!$B$3:$T$151,3,FALSE))</f>
        <v>女子ｆ決勝リーグ</v>
      </c>
      <c r="AD133" s="886"/>
      <c r="AE133" s="886"/>
      <c r="AF133" s="886"/>
      <c r="AG133" s="886"/>
      <c r="AH133" s="503" t="str">
        <f>IF(AA133="","",VLOOKUP(AA133,data!$B$3:$T$151,12,FALSE))</f>
        <v>fc1位</v>
      </c>
      <c r="AJ133" s="527" t="str">
        <f>S133</f>
        <v>ＦＤ③</v>
      </c>
      <c r="AK133" s="141">
        <f>IF(V134="","",V134)</f>
        <v>4</v>
      </c>
      <c r="AL133" s="141">
        <f>IF(X134="","",X134)</f>
        <v>0</v>
      </c>
      <c r="AM133" s="141">
        <f>IF(V135="","",V135)</f>
        <v>7</v>
      </c>
      <c r="AN133" s="141">
        <f>IF(X135="","",X135)</f>
        <v>0</v>
      </c>
      <c r="AO133" s="141" t="str">
        <f>IF(V136="","",V136)</f>
        <v/>
      </c>
      <c r="AP133" s="141" t="str">
        <f>IF(X136="","",X136)</f>
        <v/>
      </c>
      <c r="AQ133" s="141" t="str">
        <f>IF(V137="","",V137)</f>
        <v/>
      </c>
      <c r="AR133" s="141" t="str">
        <f>IF(X137="","",X137)</f>
        <v/>
      </c>
      <c r="AS133" s="141">
        <f>IF(AND(U134="",U136="",U137=""),"",SUM(U134:U137))</f>
        <v>11</v>
      </c>
      <c r="AT133" s="142">
        <f>IF(AND(Y134="",Y136="",Y137=""),"",SUM(Y134:Y137))</f>
        <v>0</v>
      </c>
    </row>
    <row r="134" spans="1:46" ht="24" customHeight="1" x14ac:dyDescent="0.2">
      <c r="A134" s="931"/>
      <c r="B134" s="934"/>
      <c r="C134" s="921"/>
      <c r="D134" s="899" t="str">
        <f>IF(C133="","",VLOOKUP(C133,data!$B$3:$T$151,18,FALSE))</f>
        <v/>
      </c>
      <c r="E134" s="891" t="str">
        <f>IF(F134="","",SUM(F134:F136))</f>
        <v/>
      </c>
      <c r="F134" s="486"/>
      <c r="G134" s="486" t="s">
        <v>1</v>
      </c>
      <c r="H134" s="486"/>
      <c r="I134" s="892" t="str">
        <f>IF(H134="","",SUM(H134:H135))</f>
        <v/>
      </c>
      <c r="J134" s="898" t="str">
        <f>IF(C133="","",VLOOKUP(C133,data!$B$3:$T$151,19,FALSE))</f>
        <v/>
      </c>
      <c r="K134" s="921"/>
      <c r="L134" s="899" t="str">
        <f>IF(K133="","",VLOOKUP(K133,data!$B$3:$T$151,18,FALSE))</f>
        <v/>
      </c>
      <c r="M134" s="891" t="str">
        <f>IF(N134="","",SUM(N134:N135))</f>
        <v/>
      </c>
      <c r="N134" s="486"/>
      <c r="O134" s="486" t="s">
        <v>1</v>
      </c>
      <c r="P134" s="486"/>
      <c r="Q134" s="892" t="str">
        <f>IF(P134="","",SUM(P134:P135))</f>
        <v/>
      </c>
      <c r="R134" s="898" t="str">
        <f>IF(K133="","",VLOOKUP(K133,data!$B$3:$T$151,19,FALSE))</f>
        <v/>
      </c>
      <c r="S134" s="962"/>
      <c r="T134" s="869" t="str">
        <f>IF(S133="","",VLOOKUP(S133,data!$B$3:$T$151,18,FALSE))</f>
        <v>フリーデン</v>
      </c>
      <c r="U134" s="870">
        <f>IF(V134="","",SUM(V134:V135))</f>
        <v>11</v>
      </c>
      <c r="V134" s="440">
        <v>4</v>
      </c>
      <c r="W134" s="440" t="s">
        <v>1</v>
      </c>
      <c r="X134" s="440">
        <v>0</v>
      </c>
      <c r="Y134" s="881">
        <f>IF(X134="","",SUM(X134:X135))</f>
        <v>0</v>
      </c>
      <c r="Z134" s="882" t="s">
        <v>869</v>
      </c>
      <c r="AA134" s="924"/>
      <c r="AB134" s="887" t="s">
        <v>409</v>
      </c>
      <c r="AC134" s="888">
        <f>IF(AD134="","",SUM(AD134:AD135))</f>
        <v>2</v>
      </c>
      <c r="AD134" s="479">
        <v>2</v>
      </c>
      <c r="AE134" s="479" t="s">
        <v>1</v>
      </c>
      <c r="AF134" s="479">
        <v>0</v>
      </c>
      <c r="AG134" s="889">
        <f>IF(AF134="","",SUM(AF134:AF135))</f>
        <v>0</v>
      </c>
      <c r="AH134" s="890" t="s">
        <v>868</v>
      </c>
      <c r="AJ134" s="528" t="str">
        <f>AA133</f>
        <v>fdウ</v>
      </c>
      <c r="AK134" s="138">
        <f>IF(AD134="","",AD134)</f>
        <v>2</v>
      </c>
      <c r="AL134" s="138">
        <f>IF(AF134="","",AF134)</f>
        <v>0</v>
      </c>
      <c r="AM134" s="138">
        <f>IF(AD135="","",AD135)</f>
        <v>0</v>
      </c>
      <c r="AN134" s="138">
        <f>IF(AF135="","",AF135)</f>
        <v>0</v>
      </c>
      <c r="AO134" s="138" t="str">
        <f>IF(AD136="","",AD136)</f>
        <v/>
      </c>
      <c r="AP134" s="138" t="str">
        <f>IF(AF136="","",AF136)</f>
        <v/>
      </c>
      <c r="AQ134" s="138" t="str">
        <f>IF(AD137="","",AD137)</f>
        <v/>
      </c>
      <c r="AR134" s="138" t="str">
        <f>IF(AF137="","",AF137)</f>
        <v/>
      </c>
      <c r="AS134" s="138">
        <f>IF(AND(AC134="",AC136="",AC137=""),"",SUM(AC134:AC137))</f>
        <v>2</v>
      </c>
      <c r="AT134" s="143">
        <f>IF(AND(AG134="",AG136="",AG137=""),"",SUM(AG134:AG137))</f>
        <v>0</v>
      </c>
    </row>
    <row r="135" spans="1:46" ht="24" customHeight="1" x14ac:dyDescent="0.2">
      <c r="A135" s="931"/>
      <c r="B135" s="934"/>
      <c r="C135" s="921"/>
      <c r="D135" s="899"/>
      <c r="E135" s="891"/>
      <c r="F135" s="486"/>
      <c r="G135" s="486" t="s">
        <v>1</v>
      </c>
      <c r="H135" s="486"/>
      <c r="I135" s="892"/>
      <c r="J135" s="898"/>
      <c r="K135" s="921"/>
      <c r="L135" s="899"/>
      <c r="M135" s="891"/>
      <c r="N135" s="486"/>
      <c r="O135" s="486" t="s">
        <v>1</v>
      </c>
      <c r="P135" s="486"/>
      <c r="Q135" s="892"/>
      <c r="R135" s="898"/>
      <c r="S135" s="962"/>
      <c r="T135" s="869"/>
      <c r="U135" s="870"/>
      <c r="V135" s="440">
        <v>7</v>
      </c>
      <c r="W135" s="440" t="s">
        <v>1</v>
      </c>
      <c r="X135" s="440">
        <v>0</v>
      </c>
      <c r="Y135" s="881"/>
      <c r="Z135" s="882"/>
      <c r="AA135" s="924"/>
      <c r="AB135" s="887"/>
      <c r="AC135" s="888"/>
      <c r="AD135" s="479">
        <v>0</v>
      </c>
      <c r="AE135" s="479" t="s">
        <v>1</v>
      </c>
      <c r="AF135" s="479">
        <v>0</v>
      </c>
      <c r="AG135" s="889"/>
      <c r="AH135" s="890"/>
      <c r="AJ135" s="528"/>
      <c r="AK135" s="138"/>
      <c r="AL135" s="138"/>
      <c r="AM135" s="138"/>
      <c r="AN135" s="138"/>
      <c r="AO135" s="138"/>
      <c r="AP135" s="138"/>
      <c r="AQ135" s="138"/>
      <c r="AR135" s="138"/>
      <c r="AS135" s="138"/>
      <c r="AT135" s="143"/>
    </row>
    <row r="136" spans="1:46" ht="24" customHeight="1" x14ac:dyDescent="0.2">
      <c r="A136" s="931"/>
      <c r="B136" s="934"/>
      <c r="C136" s="921"/>
      <c r="D136" s="512" t="str">
        <f>IF(D134="","",VLOOKUP(D134,参加チーム!$C$7:$D$56,2,FALSE))</f>
        <v/>
      </c>
      <c r="E136" s="513" t="str">
        <f>IF(F136="","",F136)</f>
        <v/>
      </c>
      <c r="F136" s="486"/>
      <c r="G136" s="486" t="s">
        <v>529</v>
      </c>
      <c r="H136" s="486"/>
      <c r="I136" s="486" t="str">
        <f>IF(H136="","",H136)</f>
        <v/>
      </c>
      <c r="J136" s="514" t="str">
        <f>IF(J134="","",VLOOKUP(J134,参加チーム!$C$7:$D$56,2,FALSE))</f>
        <v/>
      </c>
      <c r="K136" s="921"/>
      <c r="L136" s="512" t="str">
        <f>IF(L134="","",VLOOKUP(L134,参加チーム!$C$7:$D$56,2,FALSE))</f>
        <v/>
      </c>
      <c r="M136" s="513"/>
      <c r="N136" s="486"/>
      <c r="O136" s="486"/>
      <c r="P136" s="486"/>
      <c r="Q136" s="486"/>
      <c r="R136" s="514" t="str">
        <f>IF(R134="","",VLOOKUP(R134,参加チーム!$C$7:$D$56,2,FALSE))</f>
        <v/>
      </c>
      <c r="S136" s="962"/>
      <c r="T136" s="506" t="str">
        <f>IF(T134="","",VLOOKUP(T134,参加チーム!$C$7:$D$56,2,FALSE))</f>
        <v>栃木県</v>
      </c>
      <c r="U136" s="507"/>
      <c r="V136" s="440"/>
      <c r="W136" s="440"/>
      <c r="X136" s="440"/>
      <c r="Y136" s="440"/>
      <c r="Z136" s="508" t="str">
        <f>IF(Z134="","",VLOOKUP(Z134,参加チーム!$C$7:$D$56,2,FALSE))</f>
        <v>佐賀県</v>
      </c>
      <c r="AA136" s="924"/>
      <c r="AB136" s="518" t="str">
        <f>IF(AB134="","",VLOOKUP(AB134,参加チーム!$C$7:$D$56,2,FALSE))</f>
        <v>鳥取県</v>
      </c>
      <c r="AC136" s="519"/>
      <c r="AD136" s="479"/>
      <c r="AE136" s="479"/>
      <c r="AF136" s="479"/>
      <c r="AG136" s="479"/>
      <c r="AH136" s="520" t="str">
        <f>IF(AH134="","",VLOOKUP(AH134,参加チーム!$C$7:$D$56,2,FALSE))</f>
        <v>滋賀県</v>
      </c>
      <c r="AJ136" s="546"/>
      <c r="AK136" s="547"/>
      <c r="AL136" s="547"/>
      <c r="AM136" s="547"/>
      <c r="AN136" s="547"/>
      <c r="AO136" s="547"/>
      <c r="AP136" s="547"/>
      <c r="AQ136" s="547"/>
      <c r="AR136" s="547"/>
      <c r="AS136" s="547"/>
      <c r="AT136" s="548"/>
    </row>
    <row r="137" spans="1:46" ht="24" customHeight="1" x14ac:dyDescent="0.2">
      <c r="A137" s="931"/>
      <c r="B137" s="935"/>
      <c r="C137" s="922"/>
      <c r="D137" s="515"/>
      <c r="E137" s="516" t="str">
        <f>IF(F137="","",F137)</f>
        <v/>
      </c>
      <c r="F137" s="487"/>
      <c r="G137" s="487" t="s">
        <v>77</v>
      </c>
      <c r="H137" s="487"/>
      <c r="I137" s="487" t="str">
        <f>IF(H137="","",H137)</f>
        <v/>
      </c>
      <c r="J137" s="517"/>
      <c r="K137" s="922"/>
      <c r="L137" s="515"/>
      <c r="M137" s="516"/>
      <c r="N137" s="487"/>
      <c r="O137" s="487"/>
      <c r="P137" s="487"/>
      <c r="Q137" s="487"/>
      <c r="R137" s="517"/>
      <c r="S137" s="963"/>
      <c r="T137" s="509"/>
      <c r="U137" s="510"/>
      <c r="V137" s="443"/>
      <c r="W137" s="443"/>
      <c r="X137" s="443"/>
      <c r="Y137" s="443"/>
      <c r="Z137" s="511"/>
      <c r="AA137" s="925"/>
      <c r="AB137" s="521"/>
      <c r="AC137" s="522"/>
      <c r="AD137" s="482"/>
      <c r="AE137" s="482"/>
      <c r="AF137" s="482"/>
      <c r="AG137" s="482"/>
      <c r="AH137" s="523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</row>
    <row r="138" spans="1:46" ht="24" customHeight="1" x14ac:dyDescent="0.2">
      <c r="A138" s="930">
        <v>15</v>
      </c>
      <c r="B138" s="933">
        <f>B133+"００：３5"</f>
        <v>0.73611111111111138</v>
      </c>
      <c r="C138" s="954">
        <v>15</v>
      </c>
      <c r="D138" s="490" t="str">
        <f>IF(C138="","",VLOOKUP(C138,data!$B$3:$T$151,10,FALSE))</f>
        <v>１３の勝者</v>
      </c>
      <c r="E138" s="877" t="str">
        <f>IF(C138="","",VLOOKUP(C138,data!$B$3:$T$151,3,FALSE))</f>
        <v>男子決勝</v>
      </c>
      <c r="F138" s="877"/>
      <c r="G138" s="877"/>
      <c r="H138" s="877"/>
      <c r="I138" s="877"/>
      <c r="J138" s="491" t="str">
        <f>IF(C138="","",VLOOKUP(C138,data!$B$3:$T$151,12,FALSE))</f>
        <v>１４の勝者</v>
      </c>
      <c r="K138" s="923" t="s">
        <v>272</v>
      </c>
      <c r="L138" s="502" t="str">
        <f>IF(K138="","",VLOOKUP(K138,data!$B$3:$T$151,10,FALSE))</f>
        <v>この勝者</v>
      </c>
      <c r="M138" s="886" t="str">
        <f>IF(K138="","",VLOOKUP(K138,data!$B$3:$T$151,3,FALSE))</f>
        <v>女子決勝</v>
      </c>
      <c r="N138" s="886"/>
      <c r="O138" s="886"/>
      <c r="P138" s="886"/>
      <c r="Q138" s="886"/>
      <c r="R138" s="503" t="str">
        <f>IF(K138="","",VLOOKUP(K138,data!$B$3:$T$151,12,FALSE))</f>
        <v>さの勝者</v>
      </c>
      <c r="S138" s="967"/>
      <c r="T138" s="460"/>
      <c r="U138" s="462"/>
      <c r="V138" s="462"/>
      <c r="W138" s="462"/>
      <c r="X138" s="462"/>
      <c r="Y138" s="462"/>
      <c r="Z138" s="463"/>
      <c r="AA138" s="462"/>
      <c r="AB138" s="463"/>
      <c r="AC138" s="462"/>
      <c r="AD138" s="462"/>
      <c r="AE138" s="462"/>
      <c r="AF138" s="462"/>
      <c r="AG138" s="462"/>
      <c r="AH138" s="460"/>
      <c r="AJ138" s="527">
        <f>C138</f>
        <v>15</v>
      </c>
      <c r="AK138" s="141">
        <f>IF(F139="","",F139)</f>
        <v>2</v>
      </c>
      <c r="AL138" s="141">
        <f>IF(H139="","",H139)</f>
        <v>0</v>
      </c>
      <c r="AM138" s="141">
        <f>IF(F140="","",F140)</f>
        <v>3</v>
      </c>
      <c r="AN138" s="141">
        <f>IF(H140="","",H140)</f>
        <v>0</v>
      </c>
      <c r="AO138" s="141" t="str">
        <f>IF(F141="","",F141)</f>
        <v/>
      </c>
      <c r="AP138" s="141" t="str">
        <f>IF(H141="","",H141)</f>
        <v/>
      </c>
      <c r="AQ138" s="141" t="str">
        <f>IF(F142="","",F142)</f>
        <v/>
      </c>
      <c r="AR138" s="141" t="str">
        <f>IF(H142="","",H142)</f>
        <v/>
      </c>
      <c r="AS138" s="141">
        <f>IF(AND(E139="",E141="",E142=""),"",SUM(E139:E142))</f>
        <v>5</v>
      </c>
      <c r="AT138" s="142">
        <f>IF(AND(I139="",I141="",I142=""),"",SUM(I139:I142))</f>
        <v>0</v>
      </c>
    </row>
    <row r="139" spans="1:46" ht="24" customHeight="1" x14ac:dyDescent="0.2">
      <c r="A139" s="931"/>
      <c r="B139" s="934"/>
      <c r="C139" s="955"/>
      <c r="D139" s="869" t="str">
        <f>IF(C138="","",VLOOKUP(C138,data!$B$3:$T$151,18,FALSE))</f>
        <v>春照</v>
      </c>
      <c r="E139" s="870">
        <f>IF(F139="","",SUM(F139:F141))</f>
        <v>5</v>
      </c>
      <c r="F139" s="440">
        <v>2</v>
      </c>
      <c r="G139" s="440" t="s">
        <v>1</v>
      </c>
      <c r="H139" s="440">
        <v>0</v>
      </c>
      <c r="I139" s="881">
        <f>IF(H139="","",SUM(H139:H140))</f>
        <v>0</v>
      </c>
      <c r="J139" s="882" t="str">
        <f>IF(C138="","",VLOOKUP(C138,data!$B$3:$T$151,19,FALSE))</f>
        <v>鳥取</v>
      </c>
      <c r="K139" s="924"/>
      <c r="L139" s="887" t="s">
        <v>871</v>
      </c>
      <c r="M139" s="888">
        <f>IF(N139="","",SUM(N139:N140))</f>
        <v>1</v>
      </c>
      <c r="N139" s="479">
        <v>1</v>
      </c>
      <c r="O139" s="479" t="s">
        <v>1</v>
      </c>
      <c r="P139" s="479">
        <v>0</v>
      </c>
      <c r="Q139" s="889">
        <f>IF(P139="","",SUM(P139:P140))</f>
        <v>0</v>
      </c>
      <c r="R139" s="890" t="s">
        <v>872</v>
      </c>
      <c r="S139" s="967"/>
      <c r="T139" s="929"/>
      <c r="U139" s="462"/>
      <c r="V139" s="462"/>
      <c r="W139" s="462"/>
      <c r="X139" s="462"/>
      <c r="Y139" s="462"/>
      <c r="Z139" s="463"/>
      <c r="AA139" s="462"/>
      <c r="AB139" s="463"/>
      <c r="AC139" s="462"/>
      <c r="AD139" s="462"/>
      <c r="AE139" s="462"/>
      <c r="AF139" s="462"/>
      <c r="AG139" s="462"/>
      <c r="AH139" s="929"/>
      <c r="AJ139" s="529" t="str">
        <f>K138</f>
        <v>し</v>
      </c>
      <c r="AK139" s="144">
        <f>IF(N139="","",N139)</f>
        <v>1</v>
      </c>
      <c r="AL139" s="144">
        <f>IF(P139="","",P139)</f>
        <v>0</v>
      </c>
      <c r="AM139" s="144">
        <f>IF(N140="","",N140)</f>
        <v>0</v>
      </c>
      <c r="AN139" s="144">
        <f>IF(P140="","",P140)</f>
        <v>0</v>
      </c>
      <c r="AO139" s="144" t="str">
        <f>IF(N141="","",N141)</f>
        <v/>
      </c>
      <c r="AP139" s="144" t="str">
        <f>IF(P141="","",P141)</f>
        <v/>
      </c>
      <c r="AQ139" s="144" t="str">
        <f>IF(N142="","",N142)</f>
        <v/>
      </c>
      <c r="AR139" s="144" t="str">
        <f>IF(P142="","",P142)</f>
        <v/>
      </c>
      <c r="AS139" s="144">
        <f>IF(AND(M139="",M141="",M142=""),"",SUM(M139:M142))</f>
        <v>1</v>
      </c>
      <c r="AT139" s="145">
        <f>IF(AND(Q139="",Q141="",Q142=""),"",SUM(Q139:Q142))</f>
        <v>0</v>
      </c>
    </row>
    <row r="140" spans="1:46" ht="24" customHeight="1" x14ac:dyDescent="0.2">
      <c r="A140" s="931"/>
      <c r="B140" s="934"/>
      <c r="C140" s="955"/>
      <c r="D140" s="869"/>
      <c r="E140" s="870"/>
      <c r="F140" s="440">
        <v>3</v>
      </c>
      <c r="G140" s="440" t="s">
        <v>1</v>
      </c>
      <c r="H140" s="440">
        <v>0</v>
      </c>
      <c r="I140" s="881"/>
      <c r="J140" s="882"/>
      <c r="K140" s="924"/>
      <c r="L140" s="887"/>
      <c r="M140" s="888"/>
      <c r="N140" s="479">
        <v>0</v>
      </c>
      <c r="O140" s="479" t="s">
        <v>1</v>
      </c>
      <c r="P140" s="479">
        <v>0</v>
      </c>
      <c r="Q140" s="889"/>
      <c r="R140" s="890"/>
      <c r="S140" s="967"/>
      <c r="T140" s="929"/>
      <c r="U140" s="462"/>
      <c r="V140" s="462"/>
      <c r="W140" s="462"/>
      <c r="X140" s="462"/>
      <c r="Y140" s="462"/>
      <c r="Z140" s="463"/>
      <c r="AA140" s="462"/>
      <c r="AB140" s="463"/>
      <c r="AC140" s="462"/>
      <c r="AD140" s="462"/>
      <c r="AE140" s="462"/>
      <c r="AF140" s="462"/>
      <c r="AG140" s="462"/>
      <c r="AH140" s="929"/>
      <c r="AJ140" s="530"/>
      <c r="AK140" s="139"/>
      <c r="AL140" s="139"/>
      <c r="AM140" s="139"/>
      <c r="AN140" s="139"/>
      <c r="AO140" s="139"/>
      <c r="AP140" s="139"/>
      <c r="AQ140" s="139"/>
      <c r="AR140" s="139"/>
      <c r="AS140" s="139"/>
      <c r="AT140" s="139"/>
    </row>
    <row r="141" spans="1:46" ht="24" customHeight="1" x14ac:dyDescent="0.2">
      <c r="A141" s="931"/>
      <c r="B141" s="934"/>
      <c r="C141" s="955"/>
      <c r="D141" s="506" t="str">
        <f>IF(D139="","",VLOOKUP(D139,参加チーム!$C$7:$D$56,2,FALSE))</f>
        <v>滋賀県</v>
      </c>
      <c r="E141" s="507" t="str">
        <f>IF(F141="","",F141)</f>
        <v/>
      </c>
      <c r="F141" s="440"/>
      <c r="G141" s="440" t="s">
        <v>529</v>
      </c>
      <c r="H141" s="440"/>
      <c r="I141" s="440" t="str">
        <f>IF(H141="","",H141)</f>
        <v/>
      </c>
      <c r="J141" s="508" t="str">
        <f>IF(J139="","",VLOOKUP(J139,参加チーム!$C$7:$D$56,2,FALSE))</f>
        <v>鳥取県</v>
      </c>
      <c r="K141" s="924"/>
      <c r="L141" s="518" t="str">
        <f>IF(L139="","",VLOOKUP(L139,参加チーム!$C$7:$D$56,2,FALSE))</f>
        <v>岩手県</v>
      </c>
      <c r="M141" s="519"/>
      <c r="N141" s="479"/>
      <c r="O141" s="479"/>
      <c r="P141" s="479"/>
      <c r="Q141" s="479"/>
      <c r="R141" s="520" t="str">
        <f>IF(R139="","",VLOOKUP(R139,参加チーム!$C$7:$D$56,2,FALSE))</f>
        <v>富山県</v>
      </c>
      <c r="S141" s="967"/>
      <c r="T141" s="461"/>
      <c r="U141" s="462"/>
      <c r="V141" s="462"/>
      <c r="W141" s="462"/>
      <c r="X141" s="462"/>
      <c r="Y141" s="462"/>
      <c r="Z141" s="463"/>
      <c r="AA141" s="462"/>
      <c r="AB141" s="463"/>
      <c r="AC141" s="462"/>
      <c r="AD141" s="462"/>
      <c r="AE141" s="462"/>
      <c r="AF141" s="462"/>
      <c r="AG141" s="462"/>
      <c r="AH141" s="461"/>
      <c r="AJ141" s="530"/>
      <c r="AK141" s="139"/>
      <c r="AL141" s="139"/>
      <c r="AM141" s="139"/>
      <c r="AN141" s="139"/>
      <c r="AO141" s="139"/>
      <c r="AP141" s="139"/>
      <c r="AQ141" s="139"/>
      <c r="AR141" s="139"/>
      <c r="AS141" s="139"/>
      <c r="AT141" s="139"/>
    </row>
    <row r="142" spans="1:46" ht="24" customHeight="1" x14ac:dyDescent="0.2">
      <c r="A142" s="932"/>
      <c r="B142" s="935"/>
      <c r="C142" s="956"/>
      <c r="D142" s="509"/>
      <c r="E142" s="510" t="str">
        <f>IF(F142="","",F142)</f>
        <v/>
      </c>
      <c r="F142" s="443"/>
      <c r="G142" s="443" t="s">
        <v>77</v>
      </c>
      <c r="H142" s="443"/>
      <c r="I142" s="443" t="str">
        <f>IF(H142="","",H142)</f>
        <v/>
      </c>
      <c r="J142" s="511"/>
      <c r="K142" s="925"/>
      <c r="L142" s="521"/>
      <c r="M142" s="522"/>
      <c r="N142" s="482"/>
      <c r="O142" s="482"/>
      <c r="P142" s="482"/>
      <c r="Q142" s="482"/>
      <c r="R142" s="523"/>
      <c r="S142" s="967"/>
      <c r="T142" s="461"/>
      <c r="U142" s="462"/>
      <c r="V142" s="462"/>
      <c r="W142" s="462"/>
      <c r="X142" s="462"/>
      <c r="Y142" s="462"/>
      <c r="Z142" s="463"/>
      <c r="AA142" s="462"/>
      <c r="AB142" s="463"/>
      <c r="AC142" s="462"/>
      <c r="AD142" s="462"/>
      <c r="AE142" s="462"/>
      <c r="AF142" s="462"/>
      <c r="AG142" s="462"/>
      <c r="AH142" s="461"/>
      <c r="AJ142" s="530"/>
      <c r="AK142" s="139"/>
      <c r="AL142" s="139"/>
      <c r="AM142" s="139"/>
      <c r="AN142" s="139"/>
      <c r="AO142" s="139"/>
      <c r="AP142" s="139"/>
      <c r="AQ142" s="139"/>
      <c r="AR142" s="139"/>
      <c r="AS142" s="139"/>
      <c r="AT142" s="139"/>
    </row>
    <row r="143" spans="1:46" ht="12" customHeight="1" thickBot="1" x14ac:dyDescent="0.25">
      <c r="A143" s="492"/>
      <c r="B143" s="458"/>
      <c r="C143" s="453"/>
      <c r="D143" s="452"/>
      <c r="E143" s="454"/>
      <c r="F143" s="459"/>
      <c r="G143" s="451"/>
      <c r="H143" s="459"/>
      <c r="I143" s="451"/>
      <c r="J143" s="452"/>
      <c r="K143" s="453"/>
      <c r="L143" s="452"/>
      <c r="M143" s="454"/>
      <c r="N143" s="451"/>
      <c r="O143" s="451"/>
      <c r="P143" s="451"/>
      <c r="Q143" s="451"/>
      <c r="R143" s="452"/>
      <c r="S143" s="537"/>
      <c r="T143" s="460"/>
      <c r="U143" s="462"/>
      <c r="V143" s="462"/>
      <c r="W143" s="462"/>
      <c r="X143" s="462"/>
      <c r="Y143" s="462"/>
      <c r="Z143" s="463"/>
      <c r="AA143" s="462"/>
      <c r="AB143" s="463"/>
      <c r="AC143" s="462"/>
      <c r="AD143" s="462"/>
      <c r="AE143" s="462"/>
      <c r="AF143" s="462"/>
      <c r="AG143" s="462"/>
      <c r="AH143" s="460"/>
      <c r="AJ143" s="530"/>
      <c r="AK143" s="139"/>
      <c r="AL143" s="139"/>
      <c r="AM143" s="139"/>
      <c r="AN143" s="139"/>
      <c r="AO143" s="139"/>
      <c r="AP143" s="139"/>
      <c r="AQ143" s="139"/>
      <c r="AR143" s="139"/>
      <c r="AS143" s="139"/>
      <c r="AT143" s="139"/>
    </row>
    <row r="144" spans="1:46" ht="24" hidden="1" customHeight="1" x14ac:dyDescent="0.2">
      <c r="A144" s="930">
        <v>7</v>
      </c>
      <c r="B144" s="933" t="e">
        <f>#REF!+"００：３０"</f>
        <v>#REF!</v>
      </c>
      <c r="C144" s="954"/>
      <c r="D144" s="490" t="str">
        <f>IF(C144="","",VLOOKUP(C144,data!$B$3:$T$151,10,FALSE))</f>
        <v/>
      </c>
      <c r="E144" s="877"/>
      <c r="F144" s="877"/>
      <c r="G144" s="877"/>
      <c r="H144" s="877"/>
      <c r="I144" s="877"/>
      <c r="J144" s="491" t="str">
        <f>IF(C144="","",VLOOKUP(C144,data!$B$3:$T$151,12,FALSE))</f>
        <v/>
      </c>
      <c r="K144" s="951"/>
      <c r="L144" s="504" t="str">
        <f>IF(K144="","",VLOOKUP(K144,data!$B$3:$T$151,10,FALSE))</f>
        <v/>
      </c>
      <c r="M144" s="916"/>
      <c r="N144" s="916"/>
      <c r="O144" s="916"/>
      <c r="P144" s="916"/>
      <c r="Q144" s="916"/>
      <c r="R144" s="505" t="str">
        <f>IF(K144="","",VLOOKUP(K144,data!$B$3:$T$151,12,FALSE))</f>
        <v/>
      </c>
      <c r="S144" s="465"/>
      <c r="U144" s="465"/>
      <c r="V144" s="465"/>
      <c r="W144" s="465"/>
      <c r="X144" s="465"/>
      <c r="Y144" s="465"/>
      <c r="AA144" s="465"/>
      <c r="AC144" s="465"/>
      <c r="AD144" s="465"/>
      <c r="AE144" s="465"/>
      <c r="AF144" s="465"/>
      <c r="AG144" s="465"/>
    </row>
    <row r="145" spans="1:34" ht="24" hidden="1" customHeight="1" x14ac:dyDescent="0.2">
      <c r="A145" s="931"/>
      <c r="B145" s="934"/>
      <c r="C145" s="955"/>
      <c r="D145" s="869" t="str">
        <f>IF(C144="","",VLOOKUP(C144,data!$B$3:$T$151,18,FALSE))</f>
        <v/>
      </c>
      <c r="E145" s="870" t="str">
        <f>IF(F145="","",SUM(F145:F147))</f>
        <v/>
      </c>
      <c r="F145" s="440"/>
      <c r="G145" s="440" t="s">
        <v>75</v>
      </c>
      <c r="H145" s="440"/>
      <c r="I145" s="881" t="str">
        <f>IF(H145="","",SUM(H145:H146))</f>
        <v/>
      </c>
      <c r="J145" s="882" t="str">
        <f>IF(C144="","",VLOOKUP(C144,data!$B$3:$T$151,19,FALSE))</f>
        <v/>
      </c>
      <c r="K145" s="952"/>
      <c r="L145" s="899" t="str">
        <f>IF(K144="","",VLOOKUP(K144,data!$B$3:$T$151,18,FALSE))</f>
        <v/>
      </c>
      <c r="M145" s="891"/>
      <c r="N145" s="486"/>
      <c r="O145" s="486"/>
      <c r="P145" s="486"/>
      <c r="Q145" s="892"/>
      <c r="R145" s="898" t="str">
        <f>IF(K144="","",VLOOKUP(K144,data!$B$3:$T$151,19,FALSE))</f>
        <v/>
      </c>
      <c r="S145" s="465"/>
      <c r="U145" s="465"/>
      <c r="V145" s="465"/>
      <c r="W145" s="465"/>
      <c r="X145" s="465"/>
      <c r="Y145" s="465"/>
      <c r="AA145" s="465"/>
      <c r="AC145" s="465"/>
      <c r="AD145" s="465"/>
      <c r="AE145" s="465"/>
      <c r="AF145" s="465"/>
      <c r="AG145" s="465"/>
    </row>
    <row r="146" spans="1:34" ht="24" hidden="1" customHeight="1" x14ac:dyDescent="0.2">
      <c r="A146" s="931"/>
      <c r="B146" s="934"/>
      <c r="C146" s="955"/>
      <c r="D146" s="869"/>
      <c r="E146" s="870"/>
      <c r="F146" s="440"/>
      <c r="G146" s="440" t="s">
        <v>75</v>
      </c>
      <c r="H146" s="440"/>
      <c r="I146" s="881"/>
      <c r="J146" s="882"/>
      <c r="K146" s="952"/>
      <c r="L146" s="899"/>
      <c r="M146" s="891"/>
      <c r="N146" s="486"/>
      <c r="O146" s="486"/>
      <c r="P146" s="486"/>
      <c r="Q146" s="892"/>
      <c r="R146" s="898"/>
      <c r="S146" s="465"/>
      <c r="U146" s="465"/>
      <c r="V146" s="465"/>
      <c r="W146" s="465"/>
      <c r="X146" s="465"/>
      <c r="Y146" s="465"/>
      <c r="AA146" s="465"/>
      <c r="AC146" s="465"/>
      <c r="AD146" s="465"/>
      <c r="AE146" s="465"/>
      <c r="AF146" s="465"/>
      <c r="AG146" s="465"/>
    </row>
    <row r="147" spans="1:34" ht="24" hidden="1" customHeight="1" x14ac:dyDescent="0.2">
      <c r="A147" s="931"/>
      <c r="B147" s="934"/>
      <c r="C147" s="955"/>
      <c r="D147" s="506" t="str">
        <f>IF(D145="","",VLOOKUP(D145,参加チーム!$C$7:$D$56,2,FALSE))</f>
        <v/>
      </c>
      <c r="E147" s="507" t="str">
        <f>IF(F147="","",F147)</f>
        <v/>
      </c>
      <c r="F147" s="440"/>
      <c r="G147" s="440" t="s">
        <v>529</v>
      </c>
      <c r="H147" s="440"/>
      <c r="I147" s="440" t="str">
        <f>IF(H147="","",H147)</f>
        <v/>
      </c>
      <c r="J147" s="508" t="str">
        <f>IF(J145="","",VLOOKUP(J145,参加チーム!$C$7:$D$56,2,FALSE))</f>
        <v/>
      </c>
      <c r="K147" s="952"/>
      <c r="L147" s="512"/>
      <c r="M147" s="513"/>
      <c r="N147" s="486"/>
      <c r="O147" s="486"/>
      <c r="P147" s="486"/>
      <c r="Q147" s="486"/>
      <c r="R147" s="514"/>
      <c r="S147" s="465"/>
      <c r="U147" s="465"/>
      <c r="V147" s="465"/>
      <c r="W147" s="465"/>
      <c r="X147" s="465"/>
      <c r="Y147" s="465"/>
      <c r="AA147" s="465"/>
      <c r="AC147" s="465"/>
      <c r="AD147" s="465"/>
      <c r="AE147" s="465"/>
      <c r="AF147" s="465"/>
      <c r="AG147" s="465"/>
    </row>
    <row r="148" spans="1:34" ht="24" hidden="1" customHeight="1" thickBot="1" x14ac:dyDescent="0.25">
      <c r="A148" s="467"/>
      <c r="B148" s="935"/>
      <c r="C148" s="956"/>
      <c r="D148" s="509"/>
      <c r="E148" s="510" t="str">
        <f>IF(F148="","",F148)</f>
        <v/>
      </c>
      <c r="F148" s="443"/>
      <c r="G148" s="443" t="s">
        <v>77</v>
      </c>
      <c r="H148" s="443"/>
      <c r="I148" s="443" t="str">
        <f>IF(H148="","",H148)</f>
        <v/>
      </c>
      <c r="J148" s="511"/>
      <c r="K148" s="953"/>
      <c r="L148" s="515"/>
      <c r="M148" s="516"/>
      <c r="N148" s="487"/>
      <c r="O148" s="487"/>
      <c r="P148" s="487"/>
      <c r="Q148" s="487"/>
      <c r="R148" s="517"/>
      <c r="S148" s="465"/>
      <c r="U148" s="465"/>
      <c r="V148" s="465"/>
      <c r="W148" s="465"/>
      <c r="X148" s="465"/>
      <c r="Y148" s="465"/>
      <c r="AA148" s="465"/>
      <c r="AC148" s="465"/>
      <c r="AD148" s="465"/>
      <c r="AE148" s="465"/>
      <c r="AF148" s="465"/>
      <c r="AG148" s="465"/>
    </row>
    <row r="149" spans="1:34" ht="22.5" customHeight="1" x14ac:dyDescent="0.2">
      <c r="A149" s="936"/>
      <c r="B149" s="939"/>
      <c r="C149" s="942" t="s">
        <v>79</v>
      </c>
      <c r="D149" s="943"/>
      <c r="E149" s="943"/>
      <c r="F149" s="943"/>
      <c r="G149" s="943"/>
      <c r="H149" s="943"/>
      <c r="I149" s="943"/>
      <c r="J149" s="943"/>
      <c r="K149" s="943"/>
      <c r="L149" s="943"/>
      <c r="M149" s="943"/>
      <c r="N149" s="943"/>
      <c r="O149" s="943"/>
      <c r="P149" s="943"/>
      <c r="Q149" s="943"/>
      <c r="R149" s="944"/>
      <c r="S149" s="465"/>
      <c r="U149" s="465"/>
      <c r="V149" s="465"/>
      <c r="W149" s="465"/>
      <c r="X149" s="465"/>
      <c r="Y149" s="465"/>
      <c r="AA149" s="465"/>
      <c r="AC149" s="465"/>
      <c r="AD149" s="465"/>
      <c r="AE149" s="465"/>
      <c r="AF149" s="465"/>
      <c r="AG149" s="465"/>
    </row>
    <row r="150" spans="1:34" ht="22.5" customHeight="1" x14ac:dyDescent="0.2">
      <c r="A150" s="937"/>
      <c r="B150" s="940"/>
      <c r="C150" s="945"/>
      <c r="D150" s="946"/>
      <c r="E150" s="946"/>
      <c r="F150" s="946"/>
      <c r="G150" s="946"/>
      <c r="H150" s="946"/>
      <c r="I150" s="946"/>
      <c r="J150" s="946"/>
      <c r="K150" s="946"/>
      <c r="L150" s="946"/>
      <c r="M150" s="946"/>
      <c r="N150" s="946"/>
      <c r="O150" s="946"/>
      <c r="P150" s="946"/>
      <c r="Q150" s="946"/>
      <c r="R150" s="947"/>
      <c r="S150" s="465"/>
      <c r="U150" s="465"/>
      <c r="V150" s="465"/>
      <c r="W150" s="465"/>
      <c r="X150" s="465"/>
      <c r="Y150" s="465"/>
      <c r="AA150" s="465"/>
      <c r="AC150" s="465"/>
      <c r="AD150" s="465"/>
      <c r="AE150" s="465"/>
      <c r="AF150" s="465"/>
      <c r="AG150" s="465"/>
    </row>
    <row r="151" spans="1:34" ht="22.5" customHeight="1" thickBot="1" x14ac:dyDescent="0.25">
      <c r="A151" s="938"/>
      <c r="B151" s="941"/>
      <c r="C151" s="948"/>
      <c r="D151" s="949"/>
      <c r="E151" s="949"/>
      <c r="F151" s="949"/>
      <c r="G151" s="949"/>
      <c r="H151" s="949"/>
      <c r="I151" s="949"/>
      <c r="J151" s="949"/>
      <c r="K151" s="949"/>
      <c r="L151" s="949"/>
      <c r="M151" s="949"/>
      <c r="N151" s="949"/>
      <c r="O151" s="949"/>
      <c r="P151" s="949"/>
      <c r="Q151" s="949"/>
      <c r="R151" s="950"/>
      <c r="S151" s="465"/>
      <c r="U151" s="465"/>
      <c r="V151" s="465"/>
      <c r="W151" s="465"/>
      <c r="X151" s="465"/>
      <c r="Y151" s="465"/>
      <c r="AA151" s="465"/>
      <c r="AC151" s="465"/>
      <c r="AD151" s="465"/>
      <c r="AE151" s="465"/>
      <c r="AF151" s="465"/>
      <c r="AG151" s="465"/>
    </row>
    <row r="152" spans="1:34" ht="24" customHeight="1" x14ac:dyDescent="0.2">
      <c r="A152" s="524"/>
      <c r="B152" s="470"/>
      <c r="C152" s="470"/>
      <c r="D152" s="471"/>
      <c r="E152" s="470"/>
      <c r="F152" s="471"/>
      <c r="G152" s="470"/>
      <c r="H152" s="471"/>
      <c r="I152" s="470"/>
      <c r="J152" s="471"/>
      <c r="K152" s="472"/>
      <c r="L152" s="473"/>
      <c r="M152" s="472"/>
      <c r="N152" s="472"/>
      <c r="O152" s="472"/>
      <c r="P152" s="472"/>
      <c r="Q152" s="472"/>
      <c r="R152" s="473"/>
      <c r="S152" s="465"/>
      <c r="U152" s="465"/>
      <c r="V152" s="465"/>
      <c r="W152" s="465"/>
      <c r="X152" s="465"/>
      <c r="Y152" s="465"/>
      <c r="AA152" s="465"/>
      <c r="AC152" s="465"/>
      <c r="AD152" s="465"/>
      <c r="AE152" s="465"/>
      <c r="AF152" s="465"/>
      <c r="AG152" s="465"/>
    </row>
    <row r="153" spans="1:34" ht="17.25" customHeight="1" x14ac:dyDescent="0.2">
      <c r="A153" s="539"/>
      <c r="B153" s="539"/>
      <c r="C153" s="539"/>
      <c r="D153" s="539"/>
      <c r="E153" s="539"/>
      <c r="F153" s="539"/>
      <c r="G153" s="539"/>
      <c r="H153" s="539"/>
      <c r="I153" s="539"/>
      <c r="J153" s="539"/>
      <c r="K153" s="539"/>
      <c r="L153" s="539"/>
      <c r="M153" s="539"/>
      <c r="N153" s="539"/>
      <c r="O153" s="539"/>
      <c r="P153" s="539"/>
      <c r="Q153" s="539"/>
      <c r="R153" s="539"/>
      <c r="S153" s="465"/>
      <c r="U153" s="465"/>
      <c r="V153" s="465"/>
      <c r="W153" s="465"/>
      <c r="X153" s="465"/>
      <c r="Y153" s="465"/>
      <c r="AA153" s="465"/>
      <c r="AC153" s="465"/>
      <c r="AD153" s="465"/>
      <c r="AE153" s="465"/>
      <c r="AF153" s="465"/>
      <c r="AG153" s="465"/>
    </row>
    <row r="154" spans="1:34" ht="17.25" customHeight="1" x14ac:dyDescent="0.2">
      <c r="A154" s="539"/>
      <c r="B154" s="539"/>
      <c r="C154" s="539"/>
      <c r="D154" s="539"/>
      <c r="E154" s="539"/>
      <c r="F154" s="539"/>
      <c r="G154" s="539"/>
      <c r="H154" s="539"/>
      <c r="I154" s="539"/>
      <c r="J154" s="539"/>
      <c r="K154" s="539"/>
      <c r="L154" s="539"/>
      <c r="M154" s="539"/>
      <c r="N154" s="539"/>
      <c r="O154" s="539"/>
      <c r="P154" s="539"/>
      <c r="Q154" s="539"/>
      <c r="R154" s="539"/>
      <c r="S154" s="468"/>
      <c r="T154" s="469"/>
      <c r="U154" s="468"/>
      <c r="V154" s="468"/>
      <c r="W154" s="468"/>
      <c r="X154" s="468"/>
      <c r="Y154" s="468"/>
      <c r="Z154" s="469"/>
      <c r="AA154" s="468"/>
      <c r="AB154" s="469"/>
      <c r="AC154" s="468"/>
      <c r="AD154" s="468"/>
      <c r="AE154" s="468"/>
      <c r="AF154" s="468"/>
      <c r="AG154" s="468"/>
      <c r="AH154" s="469"/>
    </row>
    <row r="155" spans="1:34" ht="17.25" customHeight="1" x14ac:dyDescent="0.2">
      <c r="A155" s="539"/>
      <c r="B155" s="539"/>
      <c r="C155" s="539"/>
      <c r="D155" s="539"/>
      <c r="E155" s="539"/>
      <c r="F155" s="539"/>
      <c r="G155" s="539"/>
      <c r="H155" s="539"/>
      <c r="I155" s="539"/>
      <c r="J155" s="539"/>
      <c r="K155" s="539"/>
      <c r="L155" s="539"/>
      <c r="M155" s="539"/>
      <c r="N155" s="539"/>
      <c r="O155" s="539"/>
      <c r="P155" s="539"/>
      <c r="Q155" s="539"/>
      <c r="R155" s="539"/>
      <c r="S155" s="468"/>
      <c r="T155" s="469"/>
      <c r="U155" s="468"/>
      <c r="V155" s="468"/>
      <c r="W155" s="468"/>
      <c r="X155" s="468"/>
      <c r="Y155" s="468"/>
      <c r="Z155" s="469"/>
      <c r="AA155" s="468"/>
      <c r="AB155" s="469"/>
      <c r="AC155" s="468"/>
      <c r="AD155" s="468"/>
      <c r="AE155" s="468"/>
      <c r="AF155" s="468"/>
      <c r="AG155" s="468"/>
      <c r="AH155" s="469"/>
    </row>
    <row r="156" spans="1:34" ht="17.25" customHeight="1" x14ac:dyDescent="0.2">
      <c r="A156" s="538"/>
      <c r="B156" s="538"/>
      <c r="C156" s="538"/>
      <c r="D156" s="538"/>
      <c r="E156" s="538"/>
      <c r="F156" s="538"/>
      <c r="G156" s="538"/>
      <c r="H156" s="538"/>
      <c r="I156" s="538"/>
      <c r="J156" s="538"/>
      <c r="K156" s="538"/>
      <c r="L156" s="538"/>
      <c r="M156" s="538"/>
      <c r="N156" s="538"/>
      <c r="O156" s="538"/>
      <c r="P156" s="538"/>
      <c r="Q156" s="538"/>
      <c r="R156" s="538"/>
      <c r="S156" s="468"/>
      <c r="T156" s="469"/>
      <c r="U156" s="468"/>
      <c r="V156" s="468"/>
      <c r="W156" s="468"/>
      <c r="X156" s="468"/>
      <c r="Y156" s="468"/>
      <c r="Z156" s="469"/>
      <c r="AA156" s="468"/>
      <c r="AB156" s="469"/>
      <c r="AC156" s="468"/>
      <c r="AD156" s="468"/>
      <c r="AE156" s="468"/>
      <c r="AF156" s="468"/>
      <c r="AG156" s="468"/>
      <c r="AH156" s="469"/>
    </row>
    <row r="157" spans="1:34" ht="17.25" customHeight="1" x14ac:dyDescent="0.2">
      <c r="A157" s="538"/>
      <c r="B157" s="538"/>
      <c r="C157" s="538"/>
      <c r="D157" s="538"/>
      <c r="E157" s="538"/>
      <c r="F157" s="538"/>
      <c r="G157" s="538"/>
      <c r="H157" s="538"/>
      <c r="I157" s="538"/>
      <c r="J157" s="538"/>
      <c r="K157" s="538"/>
      <c r="L157" s="538"/>
      <c r="M157" s="538"/>
      <c r="N157" s="538"/>
      <c r="O157" s="538"/>
      <c r="P157" s="538"/>
      <c r="Q157" s="538"/>
      <c r="R157" s="538"/>
      <c r="S157" s="472"/>
      <c r="T157" s="473"/>
      <c r="U157" s="472"/>
      <c r="V157" s="472"/>
      <c r="W157" s="472"/>
      <c r="X157" s="472"/>
      <c r="Y157" s="472"/>
      <c r="Z157" s="474"/>
      <c r="AA157" s="475"/>
      <c r="AB157" s="474"/>
      <c r="AC157" s="475"/>
      <c r="AD157" s="475"/>
      <c r="AE157" s="475"/>
      <c r="AF157" s="475"/>
      <c r="AG157" s="475"/>
      <c r="AH157" s="464"/>
    </row>
    <row r="158" spans="1:34" ht="17.25" customHeight="1" x14ac:dyDescent="0.2">
      <c r="A158" s="538"/>
      <c r="B158" s="538"/>
      <c r="C158" s="538"/>
      <c r="D158" s="538"/>
      <c r="E158" s="538"/>
      <c r="F158" s="538"/>
      <c r="G158" s="538"/>
      <c r="H158" s="538"/>
      <c r="I158" s="538"/>
      <c r="J158" s="538"/>
      <c r="K158" s="538"/>
      <c r="L158" s="538"/>
      <c r="M158" s="538"/>
      <c r="N158" s="538"/>
      <c r="O158" s="538"/>
      <c r="P158" s="538"/>
      <c r="Q158" s="538"/>
      <c r="R158" s="538"/>
      <c r="S158" s="539"/>
      <c r="T158" s="539"/>
      <c r="U158" s="472"/>
      <c r="V158" s="472"/>
      <c r="W158" s="472"/>
      <c r="X158" s="472"/>
      <c r="Y158" s="472"/>
      <c r="Z158" s="474"/>
      <c r="AA158" s="475"/>
      <c r="AB158" s="474"/>
      <c r="AC158" s="475"/>
      <c r="AD158" s="475"/>
      <c r="AE158" s="475"/>
      <c r="AF158" s="475"/>
      <c r="AG158" s="475"/>
      <c r="AH158" s="464"/>
    </row>
    <row r="159" spans="1:34" ht="19.2" x14ac:dyDescent="0.2">
      <c r="S159" s="539"/>
      <c r="T159" s="539"/>
      <c r="U159" s="472"/>
      <c r="V159" s="472"/>
      <c r="W159" s="472"/>
      <c r="X159" s="472"/>
      <c r="Y159" s="472"/>
      <c r="Z159" s="474"/>
      <c r="AA159" s="475"/>
      <c r="AB159" s="474"/>
      <c r="AC159" s="475"/>
      <c r="AD159" s="475"/>
      <c r="AE159" s="475"/>
      <c r="AF159" s="475"/>
      <c r="AG159" s="475"/>
      <c r="AH159" s="464"/>
    </row>
    <row r="160" spans="1:34" ht="19.2" x14ac:dyDescent="0.2">
      <c r="S160" s="539"/>
      <c r="T160" s="539"/>
      <c r="U160" s="472"/>
      <c r="V160" s="472"/>
      <c r="W160" s="472"/>
      <c r="X160" s="472"/>
      <c r="Y160" s="472"/>
      <c r="Z160" s="474"/>
      <c r="AA160" s="475"/>
      <c r="AB160" s="474"/>
      <c r="AC160" s="475"/>
      <c r="AD160" s="475"/>
      <c r="AE160" s="475"/>
      <c r="AF160" s="475"/>
      <c r="AG160" s="475"/>
      <c r="AH160" s="464"/>
    </row>
    <row r="161" spans="19:34" ht="19.2" x14ac:dyDescent="0.2">
      <c r="S161" s="538"/>
      <c r="T161" s="538"/>
      <c r="U161" s="472"/>
      <c r="V161" s="472"/>
      <c r="W161" s="472"/>
      <c r="X161" s="472"/>
      <c r="Y161" s="472"/>
      <c r="Z161" s="474"/>
      <c r="AA161" s="475"/>
      <c r="AB161" s="474"/>
      <c r="AC161" s="475"/>
      <c r="AD161" s="475"/>
      <c r="AE161" s="475"/>
      <c r="AF161" s="475"/>
      <c r="AG161" s="475"/>
      <c r="AH161" s="464"/>
    </row>
    <row r="162" spans="19:34" ht="19.2" x14ac:dyDescent="0.2">
      <c r="S162" s="538"/>
      <c r="T162" s="538"/>
      <c r="U162" s="472"/>
      <c r="V162" s="472"/>
      <c r="W162" s="472"/>
      <c r="X162" s="472"/>
      <c r="Y162" s="472"/>
      <c r="Z162" s="474"/>
      <c r="AA162" s="475"/>
      <c r="AB162" s="474"/>
      <c r="AC162" s="475"/>
      <c r="AD162" s="475"/>
      <c r="AE162" s="475"/>
      <c r="AF162" s="475"/>
      <c r="AG162" s="475"/>
      <c r="AH162" s="464"/>
    </row>
    <row r="163" spans="19:34" ht="19.2" x14ac:dyDescent="0.2">
      <c r="S163" s="538"/>
      <c r="T163" s="538"/>
      <c r="U163" s="472"/>
      <c r="V163" s="472"/>
      <c r="W163" s="472"/>
      <c r="X163" s="472"/>
      <c r="Y163" s="472"/>
      <c r="Z163" s="474"/>
      <c r="AA163" s="475"/>
      <c r="AB163" s="474"/>
      <c r="AC163" s="475"/>
      <c r="AD163" s="475"/>
      <c r="AE163" s="475"/>
      <c r="AF163" s="475"/>
      <c r="AG163" s="475"/>
      <c r="AH163" s="464"/>
    </row>
  </sheetData>
  <mergeCells count="778">
    <mergeCell ref="S138:S142"/>
    <mergeCell ref="AA133:AA137"/>
    <mergeCell ref="A133:A137"/>
    <mergeCell ref="B133:B137"/>
    <mergeCell ref="S128:S132"/>
    <mergeCell ref="U128:Y128"/>
    <mergeCell ref="AA128:AA132"/>
    <mergeCell ref="AC128:AG128"/>
    <mergeCell ref="E129:E130"/>
    <mergeCell ref="I129:I130"/>
    <mergeCell ref="J129:J130"/>
    <mergeCell ref="L129:L130"/>
    <mergeCell ref="M129:M130"/>
    <mergeCell ref="Q129:Q130"/>
    <mergeCell ref="R134:R135"/>
    <mergeCell ref="Q114:Q115"/>
    <mergeCell ref="T99:T100"/>
    <mergeCell ref="S98:S102"/>
    <mergeCell ref="M55:M56"/>
    <mergeCell ref="R47:R48"/>
    <mergeCell ref="T47:T48"/>
    <mergeCell ref="Q39:Q40"/>
    <mergeCell ref="U30:Y30"/>
    <mergeCell ref="M23:M24"/>
    <mergeCell ref="Q23:Q24"/>
    <mergeCell ref="Z15:Z16"/>
    <mergeCell ref="Z19:Z20"/>
    <mergeCell ref="Z23:Z24"/>
    <mergeCell ref="Z27:Z28"/>
    <mergeCell ref="Z31:Z32"/>
    <mergeCell ref="Z35:Z36"/>
    <mergeCell ref="Z39:Z40"/>
    <mergeCell ref="Z47:Z48"/>
    <mergeCell ref="R114:R115"/>
    <mergeCell ref="S113:S117"/>
    <mergeCell ref="T114:T115"/>
    <mergeCell ref="Z114:Z115"/>
    <mergeCell ref="U68:Y68"/>
    <mergeCell ref="A54:A57"/>
    <mergeCell ref="B54:B57"/>
    <mergeCell ref="C54:C57"/>
    <mergeCell ref="K54:K57"/>
    <mergeCell ref="S54:S57"/>
    <mergeCell ref="U124:U125"/>
    <mergeCell ref="Y124:Y125"/>
    <mergeCell ref="Z124:Z125"/>
    <mergeCell ref="AB124:AB125"/>
    <mergeCell ref="S123:S127"/>
    <mergeCell ref="U123:Y123"/>
    <mergeCell ref="AA123:AA127"/>
    <mergeCell ref="T124:T125"/>
    <mergeCell ref="AB119:AB120"/>
    <mergeCell ref="R124:R125"/>
    <mergeCell ref="E114:E115"/>
    <mergeCell ref="E123:I123"/>
    <mergeCell ref="A123:A127"/>
    <mergeCell ref="A118:A122"/>
    <mergeCell ref="B118:B122"/>
    <mergeCell ref="C118:C122"/>
    <mergeCell ref="E118:I118"/>
    <mergeCell ref="K118:K122"/>
    <mergeCell ref="B123:B127"/>
    <mergeCell ref="AK4:AN4"/>
    <mergeCell ref="AK66:AN66"/>
    <mergeCell ref="AB134:AB135"/>
    <mergeCell ref="AC134:AC135"/>
    <mergeCell ref="AG134:AG135"/>
    <mergeCell ref="AH134:AH135"/>
    <mergeCell ref="C138:C142"/>
    <mergeCell ref="E138:I138"/>
    <mergeCell ref="S133:S137"/>
    <mergeCell ref="U133:Y133"/>
    <mergeCell ref="D139:D140"/>
    <mergeCell ref="Z134:Z135"/>
    <mergeCell ref="E139:E140"/>
    <mergeCell ref="I139:I140"/>
    <mergeCell ref="J139:J140"/>
    <mergeCell ref="M138:Q138"/>
    <mergeCell ref="AC133:AG133"/>
    <mergeCell ref="L139:L140"/>
    <mergeCell ref="M139:M140"/>
    <mergeCell ref="Q139:Q140"/>
    <mergeCell ref="K138:K142"/>
    <mergeCell ref="AC124:AC125"/>
    <mergeCell ref="AG124:AG125"/>
    <mergeCell ref="AC123:AG123"/>
    <mergeCell ref="J145:J146"/>
    <mergeCell ref="L145:L146"/>
    <mergeCell ref="M145:M146"/>
    <mergeCell ref="Q145:Q146"/>
    <mergeCell ref="R145:R146"/>
    <mergeCell ref="A149:A151"/>
    <mergeCell ref="B149:B151"/>
    <mergeCell ref="C149:R151"/>
    <mergeCell ref="A144:A147"/>
    <mergeCell ref="E144:I144"/>
    <mergeCell ref="K144:K148"/>
    <mergeCell ref="M144:Q144"/>
    <mergeCell ref="D145:D146"/>
    <mergeCell ref="E145:E146"/>
    <mergeCell ref="I145:I146"/>
    <mergeCell ref="B144:B148"/>
    <mergeCell ref="C144:C148"/>
    <mergeCell ref="AH139:AH140"/>
    <mergeCell ref="A128:A132"/>
    <mergeCell ref="B128:B132"/>
    <mergeCell ref="C128:C132"/>
    <mergeCell ref="E128:I128"/>
    <mergeCell ref="K128:K132"/>
    <mergeCell ref="M128:Q128"/>
    <mergeCell ref="D129:D130"/>
    <mergeCell ref="T129:T130"/>
    <mergeCell ref="R129:R130"/>
    <mergeCell ref="U129:U130"/>
    <mergeCell ref="Y129:Y130"/>
    <mergeCell ref="Z129:Z130"/>
    <mergeCell ref="AB129:AB130"/>
    <mergeCell ref="AC129:AC130"/>
    <mergeCell ref="AG129:AG130"/>
    <mergeCell ref="AH129:AH130"/>
    <mergeCell ref="T139:T140"/>
    <mergeCell ref="T134:T135"/>
    <mergeCell ref="U134:U135"/>
    <mergeCell ref="Y134:Y135"/>
    <mergeCell ref="R139:R140"/>
    <mergeCell ref="A138:A142"/>
    <mergeCell ref="B138:B142"/>
    <mergeCell ref="AC119:AC120"/>
    <mergeCell ref="AG119:AG120"/>
    <mergeCell ref="AH119:AH120"/>
    <mergeCell ref="Q119:Q120"/>
    <mergeCell ref="R119:R120"/>
    <mergeCell ref="T119:T120"/>
    <mergeCell ref="U119:U120"/>
    <mergeCell ref="Y119:Y120"/>
    <mergeCell ref="Z119:Z120"/>
    <mergeCell ref="S118:S122"/>
    <mergeCell ref="U118:Y118"/>
    <mergeCell ref="AA118:AA122"/>
    <mergeCell ref="AC118:AG118"/>
    <mergeCell ref="M118:Q118"/>
    <mergeCell ref="AH124:AH125"/>
    <mergeCell ref="C133:C137"/>
    <mergeCell ref="E133:I133"/>
    <mergeCell ref="K133:K137"/>
    <mergeCell ref="M133:Q133"/>
    <mergeCell ref="D134:D135"/>
    <mergeCell ref="E134:E135"/>
    <mergeCell ref="I134:I135"/>
    <mergeCell ref="J134:J135"/>
    <mergeCell ref="L134:L135"/>
    <mergeCell ref="M134:M135"/>
    <mergeCell ref="Q134:Q135"/>
    <mergeCell ref="D124:D125"/>
    <mergeCell ref="E124:E125"/>
    <mergeCell ref="I124:I125"/>
    <mergeCell ref="J124:J125"/>
    <mergeCell ref="K123:K127"/>
    <mergeCell ref="L124:L125"/>
    <mergeCell ref="M124:M125"/>
    <mergeCell ref="C123:C127"/>
    <mergeCell ref="M123:Q123"/>
    <mergeCell ref="Q124:Q125"/>
    <mergeCell ref="D119:D120"/>
    <mergeCell ref="E119:E120"/>
    <mergeCell ref="I119:I120"/>
    <mergeCell ref="J119:J120"/>
    <mergeCell ref="L119:L120"/>
    <mergeCell ref="M119:M120"/>
    <mergeCell ref="AH109:AH110"/>
    <mergeCell ref="A113:A117"/>
    <mergeCell ref="B113:B117"/>
    <mergeCell ref="C113:C117"/>
    <mergeCell ref="E113:I113"/>
    <mergeCell ref="K113:K117"/>
    <mergeCell ref="M113:Q113"/>
    <mergeCell ref="Q109:Q110"/>
    <mergeCell ref="R109:R110"/>
    <mergeCell ref="T109:T110"/>
    <mergeCell ref="U109:U110"/>
    <mergeCell ref="Y109:Y110"/>
    <mergeCell ref="Z109:Z110"/>
    <mergeCell ref="S108:S112"/>
    <mergeCell ref="U108:Y108"/>
    <mergeCell ref="AA108:AA112"/>
    <mergeCell ref="AC108:AG108"/>
    <mergeCell ref="E109:E110"/>
    <mergeCell ref="I109:I110"/>
    <mergeCell ref="J109:J110"/>
    <mergeCell ref="L109:L110"/>
    <mergeCell ref="M109:M110"/>
    <mergeCell ref="AB114:AB115"/>
    <mergeCell ref="AH114:AH115"/>
    <mergeCell ref="D109:D110"/>
    <mergeCell ref="AB104:AB105"/>
    <mergeCell ref="AC104:AC105"/>
    <mergeCell ref="AG104:AG105"/>
    <mergeCell ref="I114:I115"/>
    <mergeCell ref="J114:J115"/>
    <mergeCell ref="L114:L115"/>
    <mergeCell ref="M114:M115"/>
    <mergeCell ref="AB109:AB110"/>
    <mergeCell ref="AC109:AC110"/>
    <mergeCell ref="AG109:AG110"/>
    <mergeCell ref="U113:Y113"/>
    <mergeCell ref="AA113:AA117"/>
    <mergeCell ref="AC113:AG113"/>
    <mergeCell ref="U114:U115"/>
    <mergeCell ref="Y114:Y115"/>
    <mergeCell ref="AC114:AC115"/>
    <mergeCell ref="AG114:AG115"/>
    <mergeCell ref="D114:D115"/>
    <mergeCell ref="AC98:AG98"/>
    <mergeCell ref="D99:D100"/>
    <mergeCell ref="E99:E100"/>
    <mergeCell ref="I99:I100"/>
    <mergeCell ref="J99:J100"/>
    <mergeCell ref="AH104:AH105"/>
    <mergeCell ref="A108:A112"/>
    <mergeCell ref="B108:B112"/>
    <mergeCell ref="C108:C112"/>
    <mergeCell ref="E108:I108"/>
    <mergeCell ref="K108:K112"/>
    <mergeCell ref="M108:Q108"/>
    <mergeCell ref="Q104:Q105"/>
    <mergeCell ref="R104:R105"/>
    <mergeCell ref="T104:T105"/>
    <mergeCell ref="U104:U105"/>
    <mergeCell ref="Y104:Y105"/>
    <mergeCell ref="Z104:Z105"/>
    <mergeCell ref="S103:S107"/>
    <mergeCell ref="U103:Y103"/>
    <mergeCell ref="AA103:AA107"/>
    <mergeCell ref="AC103:AG103"/>
    <mergeCell ref="D104:D105"/>
    <mergeCell ref="E104:E105"/>
    <mergeCell ref="A103:A107"/>
    <mergeCell ref="B103:B107"/>
    <mergeCell ref="C103:C107"/>
    <mergeCell ref="E103:I103"/>
    <mergeCell ref="K103:K107"/>
    <mergeCell ref="M103:Q103"/>
    <mergeCell ref="Q99:Q100"/>
    <mergeCell ref="R99:R100"/>
    <mergeCell ref="L99:L100"/>
    <mergeCell ref="M99:M100"/>
    <mergeCell ref="I104:I105"/>
    <mergeCell ref="J104:J105"/>
    <mergeCell ref="L104:L105"/>
    <mergeCell ref="M104:M105"/>
    <mergeCell ref="AH94:AH95"/>
    <mergeCell ref="A98:A102"/>
    <mergeCell ref="B98:B102"/>
    <mergeCell ref="C98:C102"/>
    <mergeCell ref="E98:I98"/>
    <mergeCell ref="K98:K102"/>
    <mergeCell ref="M98:Q98"/>
    <mergeCell ref="Q94:Q95"/>
    <mergeCell ref="R94:R95"/>
    <mergeCell ref="S93:S97"/>
    <mergeCell ref="U93:Y93"/>
    <mergeCell ref="AA93:AA97"/>
    <mergeCell ref="AC93:AG93"/>
    <mergeCell ref="D94:D95"/>
    <mergeCell ref="E94:E95"/>
    <mergeCell ref="AB99:AB100"/>
    <mergeCell ref="AC99:AC100"/>
    <mergeCell ref="AG99:AG100"/>
    <mergeCell ref="AH99:AH100"/>
    <mergeCell ref="U99:U100"/>
    <mergeCell ref="Y99:Y100"/>
    <mergeCell ref="Z99:Z100"/>
    <mergeCell ref="U98:Y98"/>
    <mergeCell ref="AA98:AA102"/>
    <mergeCell ref="AH89:AH90"/>
    <mergeCell ref="A93:A97"/>
    <mergeCell ref="B93:B97"/>
    <mergeCell ref="C93:C97"/>
    <mergeCell ref="E93:I93"/>
    <mergeCell ref="K93:K97"/>
    <mergeCell ref="M93:Q93"/>
    <mergeCell ref="Q89:Q90"/>
    <mergeCell ref="R89:R90"/>
    <mergeCell ref="T89:T90"/>
    <mergeCell ref="U89:U90"/>
    <mergeCell ref="Y89:Y90"/>
    <mergeCell ref="Z89:Z90"/>
    <mergeCell ref="S88:S92"/>
    <mergeCell ref="U88:Y88"/>
    <mergeCell ref="AA88:AA92"/>
    <mergeCell ref="AC88:AG88"/>
    <mergeCell ref="E89:E90"/>
    <mergeCell ref="I89:I90"/>
    <mergeCell ref="J89:J90"/>
    <mergeCell ref="L89:L90"/>
    <mergeCell ref="M89:M90"/>
    <mergeCell ref="AB94:AB95"/>
    <mergeCell ref="AC94:AC95"/>
    <mergeCell ref="AB84:AB85"/>
    <mergeCell ref="AC84:AC85"/>
    <mergeCell ref="AG84:AG85"/>
    <mergeCell ref="I94:I95"/>
    <mergeCell ref="J94:J95"/>
    <mergeCell ref="L94:L95"/>
    <mergeCell ref="M94:M95"/>
    <mergeCell ref="AB89:AB90"/>
    <mergeCell ref="AC89:AC90"/>
    <mergeCell ref="AG89:AG90"/>
    <mergeCell ref="U94:U95"/>
    <mergeCell ref="Y94:Y95"/>
    <mergeCell ref="AG94:AG95"/>
    <mergeCell ref="T94:T95"/>
    <mergeCell ref="Z94:Z95"/>
    <mergeCell ref="AH84:AH85"/>
    <mergeCell ref="A88:A92"/>
    <mergeCell ref="B88:B92"/>
    <mergeCell ref="C88:C92"/>
    <mergeCell ref="E88:I88"/>
    <mergeCell ref="K88:K92"/>
    <mergeCell ref="M88:Q88"/>
    <mergeCell ref="Q84:Q85"/>
    <mergeCell ref="R84:R85"/>
    <mergeCell ref="T84:T85"/>
    <mergeCell ref="U84:U85"/>
    <mergeCell ref="Y84:Y85"/>
    <mergeCell ref="Z84:Z85"/>
    <mergeCell ref="S83:S87"/>
    <mergeCell ref="U83:Y83"/>
    <mergeCell ref="AA83:AA87"/>
    <mergeCell ref="AC83:AG83"/>
    <mergeCell ref="D84:D85"/>
    <mergeCell ref="E84:E85"/>
    <mergeCell ref="I84:I85"/>
    <mergeCell ref="J84:J85"/>
    <mergeCell ref="L84:L85"/>
    <mergeCell ref="M84:M85"/>
    <mergeCell ref="D89:D90"/>
    <mergeCell ref="A83:A87"/>
    <mergeCell ref="B83:B87"/>
    <mergeCell ref="C83:C87"/>
    <mergeCell ref="E83:I83"/>
    <mergeCell ref="K83:K87"/>
    <mergeCell ref="M83:Q83"/>
    <mergeCell ref="Q79:Q80"/>
    <mergeCell ref="R79:R80"/>
    <mergeCell ref="T79:T80"/>
    <mergeCell ref="S78:S82"/>
    <mergeCell ref="D79:D80"/>
    <mergeCell ref="E79:E80"/>
    <mergeCell ref="I79:I80"/>
    <mergeCell ref="J79:J80"/>
    <mergeCell ref="AH74:AH75"/>
    <mergeCell ref="A78:A82"/>
    <mergeCell ref="B78:B82"/>
    <mergeCell ref="C78:C82"/>
    <mergeCell ref="E78:I78"/>
    <mergeCell ref="K78:K82"/>
    <mergeCell ref="M78:Q78"/>
    <mergeCell ref="Q74:Q75"/>
    <mergeCell ref="R74:R75"/>
    <mergeCell ref="T74:T75"/>
    <mergeCell ref="U74:U75"/>
    <mergeCell ref="Y74:Y75"/>
    <mergeCell ref="Z74:Z75"/>
    <mergeCell ref="S73:S77"/>
    <mergeCell ref="U73:Y73"/>
    <mergeCell ref="AA73:AA77"/>
    <mergeCell ref="AC73:AG73"/>
    <mergeCell ref="D74:D75"/>
    <mergeCell ref="E74:E75"/>
    <mergeCell ref="AB79:AB80"/>
    <mergeCell ref="AC79:AC80"/>
    <mergeCell ref="AG79:AG80"/>
    <mergeCell ref="AH79:AH80"/>
    <mergeCell ref="U79:U80"/>
    <mergeCell ref="AA68:AA72"/>
    <mergeCell ref="AC68:AG68"/>
    <mergeCell ref="E69:E70"/>
    <mergeCell ref="I69:I70"/>
    <mergeCell ref="J69:J70"/>
    <mergeCell ref="L69:L70"/>
    <mergeCell ref="M69:M70"/>
    <mergeCell ref="L79:L80"/>
    <mergeCell ref="M79:M80"/>
    <mergeCell ref="AB74:AB75"/>
    <mergeCell ref="AC74:AC75"/>
    <mergeCell ref="AG74:AG75"/>
    <mergeCell ref="Y79:Y80"/>
    <mergeCell ref="Z79:Z80"/>
    <mergeCell ref="U78:Y78"/>
    <mergeCell ref="AA78:AA82"/>
    <mergeCell ref="AC78:AG78"/>
    <mergeCell ref="A73:A77"/>
    <mergeCell ref="B73:B77"/>
    <mergeCell ref="C73:C77"/>
    <mergeCell ref="E73:I73"/>
    <mergeCell ref="K73:K77"/>
    <mergeCell ref="M73:Q73"/>
    <mergeCell ref="Q69:Q70"/>
    <mergeCell ref="R69:R70"/>
    <mergeCell ref="T69:T70"/>
    <mergeCell ref="S68:S72"/>
    <mergeCell ref="AB59:AB60"/>
    <mergeCell ref="AC59:AC60"/>
    <mergeCell ref="AG59:AG60"/>
    <mergeCell ref="I74:I75"/>
    <mergeCell ref="J74:J75"/>
    <mergeCell ref="L74:L75"/>
    <mergeCell ref="M74:M75"/>
    <mergeCell ref="AB69:AB70"/>
    <mergeCell ref="AC69:AC70"/>
    <mergeCell ref="AG69:AG70"/>
    <mergeCell ref="K58:K61"/>
    <mergeCell ref="S58:S61"/>
    <mergeCell ref="AA58:AA61"/>
    <mergeCell ref="U58:Y58"/>
    <mergeCell ref="AC58:AG58"/>
    <mergeCell ref="E58:I58"/>
    <mergeCell ref="M58:Q58"/>
    <mergeCell ref="L67:R67"/>
    <mergeCell ref="T67:Z67"/>
    <mergeCell ref="AB67:AH67"/>
    <mergeCell ref="AH69:AH70"/>
    <mergeCell ref="U69:U70"/>
    <mergeCell ref="Y69:Y70"/>
    <mergeCell ref="Z69:Z70"/>
    <mergeCell ref="AH59:AH60"/>
    <mergeCell ref="A68:A72"/>
    <mergeCell ref="B68:B72"/>
    <mergeCell ref="C68:C72"/>
    <mergeCell ref="E68:I68"/>
    <mergeCell ref="K68:K72"/>
    <mergeCell ref="M68:Q68"/>
    <mergeCell ref="Q59:Q60"/>
    <mergeCell ref="R59:R60"/>
    <mergeCell ref="T59:T60"/>
    <mergeCell ref="U59:U60"/>
    <mergeCell ref="Y59:Y60"/>
    <mergeCell ref="Z59:Z60"/>
    <mergeCell ref="D59:D60"/>
    <mergeCell ref="E59:E60"/>
    <mergeCell ref="I59:I60"/>
    <mergeCell ref="J59:J60"/>
    <mergeCell ref="L59:L60"/>
    <mergeCell ref="M59:M60"/>
    <mergeCell ref="D69:D70"/>
    <mergeCell ref="A58:A61"/>
    <mergeCell ref="B58:B61"/>
    <mergeCell ref="C58:C61"/>
    <mergeCell ref="D67:J67"/>
    <mergeCell ref="E54:I54"/>
    <mergeCell ref="M54:Q54"/>
    <mergeCell ref="AB55:AB56"/>
    <mergeCell ref="AC55:AC56"/>
    <mergeCell ref="AG55:AG56"/>
    <mergeCell ref="AH55:AH56"/>
    <mergeCell ref="U55:U56"/>
    <mergeCell ref="Y55:Y56"/>
    <mergeCell ref="Z55:Z56"/>
    <mergeCell ref="U54:Y54"/>
    <mergeCell ref="AC54:AG54"/>
    <mergeCell ref="AA54:AA57"/>
    <mergeCell ref="Q55:Q56"/>
    <mergeCell ref="R55:R56"/>
    <mergeCell ref="T55:T56"/>
    <mergeCell ref="D55:D56"/>
    <mergeCell ref="E55:E56"/>
    <mergeCell ref="I55:I56"/>
    <mergeCell ref="J55:J56"/>
    <mergeCell ref="L55:L56"/>
    <mergeCell ref="A63:AH63"/>
    <mergeCell ref="A65:K66"/>
    <mergeCell ref="S65:AH66"/>
    <mergeCell ref="AH51:AH52"/>
    <mergeCell ref="R51:R52"/>
    <mergeCell ref="T51:T52"/>
    <mergeCell ref="U51:U52"/>
    <mergeCell ref="Y51:Y52"/>
    <mergeCell ref="Z51:Z52"/>
    <mergeCell ref="AB51:AB52"/>
    <mergeCell ref="A50:A53"/>
    <mergeCell ref="B50:B53"/>
    <mergeCell ref="C50:C53"/>
    <mergeCell ref="U50:Y50"/>
    <mergeCell ref="AA50:AA53"/>
    <mergeCell ref="AC50:AG50"/>
    <mergeCell ref="D51:D52"/>
    <mergeCell ref="E51:E52"/>
    <mergeCell ref="I51:I52"/>
    <mergeCell ref="J51:J52"/>
    <mergeCell ref="L51:L52"/>
    <mergeCell ref="M51:M52"/>
    <mergeCell ref="Q51:Q52"/>
    <mergeCell ref="AC51:AC52"/>
    <mergeCell ref="AG51:AG52"/>
    <mergeCell ref="E50:I50"/>
    <mergeCell ref="K50:K53"/>
    <mergeCell ref="M50:Q50"/>
    <mergeCell ref="S50:S53"/>
    <mergeCell ref="E47:E48"/>
    <mergeCell ref="I47:I48"/>
    <mergeCell ref="J47:J48"/>
    <mergeCell ref="L47:L48"/>
    <mergeCell ref="M47:M48"/>
    <mergeCell ref="Q47:Q48"/>
    <mergeCell ref="A46:A49"/>
    <mergeCell ref="B46:B49"/>
    <mergeCell ref="C46:C49"/>
    <mergeCell ref="E46:I46"/>
    <mergeCell ref="D47:D48"/>
    <mergeCell ref="K46:K49"/>
    <mergeCell ref="AC47:AC48"/>
    <mergeCell ref="AG47:AG48"/>
    <mergeCell ref="AH47:AH48"/>
    <mergeCell ref="U47:U48"/>
    <mergeCell ref="Y47:Y48"/>
    <mergeCell ref="AB47:AB48"/>
    <mergeCell ref="L43:L44"/>
    <mergeCell ref="M43:M44"/>
    <mergeCell ref="Q43:Q44"/>
    <mergeCell ref="AC43:AC44"/>
    <mergeCell ref="AG43:AG44"/>
    <mergeCell ref="AH43:AH44"/>
    <mergeCell ref="M46:Q46"/>
    <mergeCell ref="S46:S49"/>
    <mergeCell ref="R43:R44"/>
    <mergeCell ref="T43:T44"/>
    <mergeCell ref="U43:U44"/>
    <mergeCell ref="Y43:Y44"/>
    <mergeCell ref="AB43:AB44"/>
    <mergeCell ref="U46:Y46"/>
    <mergeCell ref="AA46:AA49"/>
    <mergeCell ref="AC46:AG46"/>
    <mergeCell ref="AC39:AC40"/>
    <mergeCell ref="AG39:AG40"/>
    <mergeCell ref="AH39:AH40"/>
    <mergeCell ref="A42:A45"/>
    <mergeCell ref="B42:B45"/>
    <mergeCell ref="C42:C45"/>
    <mergeCell ref="E42:I42"/>
    <mergeCell ref="K42:K45"/>
    <mergeCell ref="M42:Q42"/>
    <mergeCell ref="S42:S45"/>
    <mergeCell ref="R39:R40"/>
    <mergeCell ref="T39:T40"/>
    <mergeCell ref="U39:U40"/>
    <mergeCell ref="Y39:Y40"/>
    <mergeCell ref="AB39:AB40"/>
    <mergeCell ref="U42:Y42"/>
    <mergeCell ref="AA42:AA45"/>
    <mergeCell ref="AC42:AG42"/>
    <mergeCell ref="D43:D44"/>
    <mergeCell ref="E43:E44"/>
    <mergeCell ref="I43:I44"/>
    <mergeCell ref="Z43:Z44"/>
    <mergeCell ref="J43:J44"/>
    <mergeCell ref="AC35:AC36"/>
    <mergeCell ref="AG35:AG36"/>
    <mergeCell ref="AH35:AH36"/>
    <mergeCell ref="A38:A41"/>
    <mergeCell ref="B38:B41"/>
    <mergeCell ref="C38:C41"/>
    <mergeCell ref="E38:I38"/>
    <mergeCell ref="K38:K41"/>
    <mergeCell ref="M38:Q38"/>
    <mergeCell ref="S38:S41"/>
    <mergeCell ref="R35:R36"/>
    <mergeCell ref="T35:T36"/>
    <mergeCell ref="U35:U36"/>
    <mergeCell ref="Y35:Y36"/>
    <mergeCell ref="AB35:AB36"/>
    <mergeCell ref="U38:Y38"/>
    <mergeCell ref="AA38:AA41"/>
    <mergeCell ref="AC38:AG38"/>
    <mergeCell ref="D39:D40"/>
    <mergeCell ref="E39:E40"/>
    <mergeCell ref="I39:I40"/>
    <mergeCell ref="J39:J40"/>
    <mergeCell ref="L39:L40"/>
    <mergeCell ref="M39:M40"/>
    <mergeCell ref="AH31:AH32"/>
    <mergeCell ref="A34:A37"/>
    <mergeCell ref="B34:B37"/>
    <mergeCell ref="C34:C37"/>
    <mergeCell ref="E34:I34"/>
    <mergeCell ref="K34:K37"/>
    <mergeCell ref="M34:Q34"/>
    <mergeCell ref="S34:S37"/>
    <mergeCell ref="R31:R32"/>
    <mergeCell ref="T31:T32"/>
    <mergeCell ref="U31:U32"/>
    <mergeCell ref="Y31:Y32"/>
    <mergeCell ref="AB31:AB32"/>
    <mergeCell ref="U34:Y34"/>
    <mergeCell ref="AA34:AA37"/>
    <mergeCell ref="AC34:AG34"/>
    <mergeCell ref="D35:D36"/>
    <mergeCell ref="E35:E36"/>
    <mergeCell ref="I35:I36"/>
    <mergeCell ref="J35:J36"/>
    <mergeCell ref="L35:L36"/>
    <mergeCell ref="M35:M36"/>
    <mergeCell ref="Q35:Q36"/>
    <mergeCell ref="A30:A33"/>
    <mergeCell ref="AA30:AA33"/>
    <mergeCell ref="AC30:AG30"/>
    <mergeCell ref="D31:D32"/>
    <mergeCell ref="E31:E32"/>
    <mergeCell ref="I31:I32"/>
    <mergeCell ref="J31:J32"/>
    <mergeCell ref="L31:L32"/>
    <mergeCell ref="M31:M32"/>
    <mergeCell ref="Q31:Q32"/>
    <mergeCell ref="AC31:AC32"/>
    <mergeCell ref="AG31:AG32"/>
    <mergeCell ref="B30:B33"/>
    <mergeCell ref="C30:C33"/>
    <mergeCell ref="E30:I30"/>
    <mergeCell ref="K30:K33"/>
    <mergeCell ref="M30:Q30"/>
    <mergeCell ref="S30:S33"/>
    <mergeCell ref="R27:R28"/>
    <mergeCell ref="T27:T28"/>
    <mergeCell ref="E27:E28"/>
    <mergeCell ref="I27:I28"/>
    <mergeCell ref="J27:J28"/>
    <mergeCell ref="L27:L28"/>
    <mergeCell ref="M27:M28"/>
    <mergeCell ref="Q27:Q28"/>
    <mergeCell ref="A26:A29"/>
    <mergeCell ref="B26:B29"/>
    <mergeCell ref="C26:C29"/>
    <mergeCell ref="E26:I26"/>
    <mergeCell ref="AC27:AC28"/>
    <mergeCell ref="AG27:AG28"/>
    <mergeCell ref="AH27:AH28"/>
    <mergeCell ref="U27:U28"/>
    <mergeCell ref="Y27:Y28"/>
    <mergeCell ref="AB27:AB28"/>
    <mergeCell ref="D27:D28"/>
    <mergeCell ref="AC23:AC24"/>
    <mergeCell ref="AG23:AG24"/>
    <mergeCell ref="AH23:AH24"/>
    <mergeCell ref="K26:K29"/>
    <mergeCell ref="M26:Q26"/>
    <mergeCell ref="S26:S29"/>
    <mergeCell ref="R23:R24"/>
    <mergeCell ref="T23:T24"/>
    <mergeCell ref="U23:U24"/>
    <mergeCell ref="Y23:Y24"/>
    <mergeCell ref="AB23:AB24"/>
    <mergeCell ref="U26:Y26"/>
    <mergeCell ref="AA26:AA29"/>
    <mergeCell ref="AC26:AG26"/>
    <mergeCell ref="Q19:Q20"/>
    <mergeCell ref="AC19:AC20"/>
    <mergeCell ref="AG19:AG20"/>
    <mergeCell ref="AH19:AH20"/>
    <mergeCell ref="A22:A25"/>
    <mergeCell ref="B22:B25"/>
    <mergeCell ref="C22:C25"/>
    <mergeCell ref="E22:I22"/>
    <mergeCell ref="K22:K25"/>
    <mergeCell ref="M22:Q22"/>
    <mergeCell ref="S22:S25"/>
    <mergeCell ref="R19:R20"/>
    <mergeCell ref="T19:T20"/>
    <mergeCell ref="U19:U20"/>
    <mergeCell ref="Y19:Y20"/>
    <mergeCell ref="AB19:AB20"/>
    <mergeCell ref="U22:Y22"/>
    <mergeCell ref="AA22:AA25"/>
    <mergeCell ref="AC22:AG22"/>
    <mergeCell ref="D23:D24"/>
    <mergeCell ref="E23:E24"/>
    <mergeCell ref="I23:I24"/>
    <mergeCell ref="J23:J24"/>
    <mergeCell ref="L23:L24"/>
    <mergeCell ref="AC15:AC16"/>
    <mergeCell ref="AG15:AG16"/>
    <mergeCell ref="AH15:AH16"/>
    <mergeCell ref="A18:A21"/>
    <mergeCell ref="B18:B21"/>
    <mergeCell ref="C18:C21"/>
    <mergeCell ref="E18:I18"/>
    <mergeCell ref="K18:K21"/>
    <mergeCell ref="M18:Q18"/>
    <mergeCell ref="S18:S21"/>
    <mergeCell ref="R15:R16"/>
    <mergeCell ref="T15:T16"/>
    <mergeCell ref="U15:U16"/>
    <mergeCell ref="Y15:Y16"/>
    <mergeCell ref="AB15:AB16"/>
    <mergeCell ref="U18:Y18"/>
    <mergeCell ref="AA18:AA21"/>
    <mergeCell ref="AC18:AG18"/>
    <mergeCell ref="D19:D20"/>
    <mergeCell ref="E19:E20"/>
    <mergeCell ref="I19:I20"/>
    <mergeCell ref="J19:J20"/>
    <mergeCell ref="L19:L20"/>
    <mergeCell ref="M19:M20"/>
    <mergeCell ref="AH11:AH12"/>
    <mergeCell ref="A14:A17"/>
    <mergeCell ref="B14:B17"/>
    <mergeCell ref="C14:C17"/>
    <mergeCell ref="E14:I14"/>
    <mergeCell ref="K14:K17"/>
    <mergeCell ref="M14:Q14"/>
    <mergeCell ref="S14:S17"/>
    <mergeCell ref="R11:R12"/>
    <mergeCell ref="T11:T12"/>
    <mergeCell ref="U11:U12"/>
    <mergeCell ref="Y11:Y12"/>
    <mergeCell ref="AB11:AB12"/>
    <mergeCell ref="U14:Y14"/>
    <mergeCell ref="AA14:AA17"/>
    <mergeCell ref="AC14:AG14"/>
    <mergeCell ref="D15:D16"/>
    <mergeCell ref="E15:E16"/>
    <mergeCell ref="I15:I16"/>
    <mergeCell ref="J15:J16"/>
    <mergeCell ref="L15:L16"/>
    <mergeCell ref="M15:M16"/>
    <mergeCell ref="Q15:Q16"/>
    <mergeCell ref="A10:A13"/>
    <mergeCell ref="AC6:AG6"/>
    <mergeCell ref="D7:D8"/>
    <mergeCell ref="E7:E8"/>
    <mergeCell ref="I7:I8"/>
    <mergeCell ref="J7:J8"/>
    <mergeCell ref="U10:Y10"/>
    <mergeCell ref="AA10:AA13"/>
    <mergeCell ref="AC10:AG10"/>
    <mergeCell ref="D11:D12"/>
    <mergeCell ref="E11:E12"/>
    <mergeCell ref="I11:I12"/>
    <mergeCell ref="J11:J12"/>
    <mergeCell ref="L11:L12"/>
    <mergeCell ref="M11:M12"/>
    <mergeCell ref="Q11:Q12"/>
    <mergeCell ref="AC11:AC12"/>
    <mergeCell ref="AG11:AG12"/>
    <mergeCell ref="Z7:Z8"/>
    <mergeCell ref="Z11:Z12"/>
    <mergeCell ref="B10:B13"/>
    <mergeCell ref="C10:C13"/>
    <mergeCell ref="E10:I10"/>
    <mergeCell ref="K10:K13"/>
    <mergeCell ref="M10:Q10"/>
    <mergeCell ref="S10:S13"/>
    <mergeCell ref="R7:R8"/>
    <mergeCell ref="T7:T8"/>
    <mergeCell ref="S6:S9"/>
    <mergeCell ref="A1:AH1"/>
    <mergeCell ref="A3:K4"/>
    <mergeCell ref="S3:AH4"/>
    <mergeCell ref="D5:J5"/>
    <mergeCell ref="L5:R5"/>
    <mergeCell ref="T5:Z5"/>
    <mergeCell ref="AB5:AH5"/>
    <mergeCell ref="L7:L8"/>
    <mergeCell ref="M7:M8"/>
    <mergeCell ref="A6:A9"/>
    <mergeCell ref="B6:B9"/>
    <mergeCell ref="C6:C9"/>
    <mergeCell ref="E6:I6"/>
    <mergeCell ref="K6:K9"/>
    <mergeCell ref="M6:Q6"/>
    <mergeCell ref="Q7:Q8"/>
    <mergeCell ref="AC7:AC8"/>
    <mergeCell ref="AG7:AG8"/>
    <mergeCell ref="AH7:AH8"/>
    <mergeCell ref="U7:U8"/>
    <mergeCell ref="Y7:Y8"/>
    <mergeCell ref="AB7:AB8"/>
    <mergeCell ref="U6:Y6"/>
    <mergeCell ref="AA6:AA9"/>
  </mergeCells>
  <phoneticPr fontId="72"/>
  <dataValidations count="2">
    <dataValidation type="list" allowBlank="1" showInputMessage="1" showErrorMessage="1" sqref="S138:S143">
      <formula1>$AV$11:$AV$53</formula1>
    </dataValidation>
    <dataValidation type="list" allowBlank="1" showInputMessage="1" showErrorMessage="1" sqref="C143 K143">
      <formula1>$AP$10:$AP$53</formula1>
    </dataValidation>
  </dataValidations>
  <printOptions horizontalCentered="1"/>
  <pageMargins left="0.31496062992125984" right="0.31496062992125984" top="0.51181102362204722" bottom="0.39370078740157483" header="0.51181102362204722" footer="0.51181102362204722"/>
  <pageSetup paperSize="9" scale="47" orientation="portrait" r:id="rId1"/>
  <rowBreaks count="2" manualBreakCount="2">
    <brk id="62" max="33" man="1"/>
    <brk id="142" max="3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52"/>
  <sheetViews>
    <sheetView topLeftCell="A13" zoomScale="160" zoomScaleNormal="160" zoomScalePageLayoutView="160" workbookViewId="0">
      <selection activeCell="K23" sqref="K23"/>
    </sheetView>
  </sheetViews>
  <sheetFormatPr defaultColWidth="8.88671875" defaultRowHeight="13.2" x14ac:dyDescent="0.2"/>
  <cols>
    <col min="1" max="1" width="9.44140625" style="62" customWidth="1"/>
    <col min="2" max="2" width="5.33203125" style="81" customWidth="1"/>
    <col min="3" max="3" width="7.109375" style="81" customWidth="1"/>
    <col min="4" max="4" width="9.6640625" style="190" customWidth="1"/>
    <col min="5" max="5" width="12.6640625" style="81" customWidth="1"/>
    <col min="6" max="6" width="5.6640625" style="81" customWidth="1"/>
    <col min="7" max="7" width="2.44140625" style="81" customWidth="1"/>
    <col min="8" max="8" width="5.6640625" style="81" customWidth="1"/>
    <col min="9" max="9" width="11.88671875" style="81" customWidth="1"/>
    <col min="10" max="10" width="5.6640625" style="197" customWidth="1"/>
    <col min="11" max="11" width="10.109375" style="81" customWidth="1"/>
    <col min="12" max="12" width="5.6640625" style="197" customWidth="1"/>
    <col min="13" max="13" width="10.109375" style="81" customWidth="1"/>
    <col min="14" max="15" width="4.6640625" style="81" customWidth="1"/>
    <col min="16" max="16" width="16.44140625" style="81" customWidth="1"/>
    <col min="17" max="17" width="8.88671875" style="81" customWidth="1"/>
    <col min="18" max="18" width="3.44140625" style="190" customWidth="1"/>
    <col min="19" max="20" width="8.88671875" style="191"/>
    <col min="21" max="16384" width="8.88671875" style="81"/>
  </cols>
  <sheetData>
    <row r="1" spans="1:20" x14ac:dyDescent="0.2">
      <c r="A1" s="977" t="s">
        <v>733</v>
      </c>
      <c r="B1" s="977"/>
      <c r="C1" s="977"/>
      <c r="D1" s="977"/>
      <c r="E1" s="977"/>
      <c r="F1" s="977"/>
      <c r="G1" s="977"/>
      <c r="H1" s="977"/>
      <c r="I1" s="188"/>
      <c r="J1" s="978" t="s">
        <v>15</v>
      </c>
      <c r="K1" s="978"/>
      <c r="L1" s="978"/>
      <c r="M1" s="978"/>
      <c r="N1" s="974" t="s">
        <v>731</v>
      </c>
      <c r="O1" s="974"/>
      <c r="P1" s="63" t="s">
        <v>732</v>
      </c>
      <c r="Q1" s="189"/>
    </row>
    <row r="2" spans="1:20" x14ac:dyDescent="0.2">
      <c r="A2" s="66" t="s">
        <v>169</v>
      </c>
      <c r="B2" s="66" t="s">
        <v>16</v>
      </c>
      <c r="C2" s="67" t="s">
        <v>17</v>
      </c>
      <c r="D2" s="70" t="s">
        <v>18</v>
      </c>
      <c r="E2" s="66" t="s">
        <v>19</v>
      </c>
      <c r="F2" s="68" t="s">
        <v>20</v>
      </c>
      <c r="G2" s="66"/>
      <c r="H2" s="69" t="s">
        <v>21</v>
      </c>
      <c r="I2" s="124" t="s">
        <v>22</v>
      </c>
      <c r="J2" s="127" t="s">
        <v>23</v>
      </c>
      <c r="K2" s="70"/>
      <c r="L2" s="70" t="s">
        <v>23</v>
      </c>
      <c r="M2" s="128"/>
      <c r="N2" s="975" t="s">
        <v>24</v>
      </c>
      <c r="O2" s="976"/>
      <c r="P2" s="187" t="s">
        <v>25</v>
      </c>
      <c r="Q2" s="71" t="s">
        <v>26</v>
      </c>
      <c r="R2" s="271"/>
      <c r="S2" s="269"/>
      <c r="T2" s="269"/>
    </row>
    <row r="3" spans="1:20" ht="17.100000000000001" customHeight="1" x14ac:dyDescent="0.2">
      <c r="A3" s="979" t="s">
        <v>381</v>
      </c>
      <c r="B3" s="612" t="s">
        <v>570</v>
      </c>
      <c r="C3" s="274" t="s">
        <v>320</v>
      </c>
      <c r="D3" s="12" t="s">
        <v>27</v>
      </c>
      <c r="E3" s="12" t="str">
        <f>IF(J3="","",VLOOKUP(J3,参加チーム!$A$6:$E$60,2,FALSE))</f>
        <v>フリーデン
ホッケースポーツ少年団</v>
      </c>
      <c r="F3" s="10">
        <f>IF(B3="","",VLOOKUP(B3,日程!$AJ$6:$AT$143,10,FALSE))</f>
        <v>1</v>
      </c>
      <c r="G3" s="8" t="s">
        <v>28</v>
      </c>
      <c r="H3" s="11">
        <f>IF(B3="","",VLOOKUP(B3,日程!$AJ$6:$AT$143,11,FALSE))</f>
        <v>3</v>
      </c>
      <c r="I3" s="125" t="str">
        <f>IF(L3="","",VLOOKUP(L3,参加チーム!$A$6:$E$60,2,FALSE))</f>
        <v>丹波・瑞穂
ホッケースポーツ少年団</v>
      </c>
      <c r="J3" s="192">
        <v>3</v>
      </c>
      <c r="K3" s="13" t="str">
        <f>IF(J3="","",VLOOKUP(J3,参加チーム!$A$6:$E$60,3,FALSE))</f>
        <v>フリーデン</v>
      </c>
      <c r="L3" s="193">
        <v>14</v>
      </c>
      <c r="M3" s="130" t="str">
        <f>IF(L3="","",VLOOKUP(L3,参加チーム!$A$6:$E$60,3,FALSE))</f>
        <v>丹波・瑞穂</v>
      </c>
      <c r="N3" s="76">
        <v>8</v>
      </c>
      <c r="O3" s="51">
        <v>5</v>
      </c>
      <c r="P3" s="72" t="s">
        <v>337</v>
      </c>
      <c r="Q3" s="57" t="s">
        <v>346</v>
      </c>
      <c r="R3" s="278"/>
      <c r="S3" s="279" t="str">
        <f>IF(J3="",K3,VLOOKUP(J3,参加チーム!$A$6:$F$60,3,FALSE))</f>
        <v>フリーデン</v>
      </c>
      <c r="T3" s="279" t="str">
        <f>IF(L3="",M3,VLOOKUP(L3,参加チーム!$A$6:$F$60,3,FALSE))</f>
        <v>丹波・瑞穂</v>
      </c>
    </row>
    <row r="4" spans="1:20" ht="13.5" customHeight="1" x14ac:dyDescent="0.2">
      <c r="A4" s="980"/>
      <c r="B4" s="613" t="s">
        <v>568</v>
      </c>
      <c r="C4" s="275">
        <f>C3+"００：３５"</f>
        <v>0.4201388888888889</v>
      </c>
      <c r="D4" s="9" t="s">
        <v>27</v>
      </c>
      <c r="E4" s="9" t="str">
        <f>IF(J4="","",VLOOKUP(J4,参加チーム!$A$6:$E$60,2,FALSE))</f>
        <v>八川小学校
ホッケースポーツ少年団</v>
      </c>
      <c r="F4" s="16">
        <f>IF(B4="","",VLOOKUP(B4,日程!$AJ$6:$AT$143,10,FALSE))</f>
        <v>0</v>
      </c>
      <c r="G4" s="14" t="s">
        <v>546</v>
      </c>
      <c r="H4" s="17">
        <f>IF(B4="","",VLOOKUP(B4,日程!$AJ$6:$AT$143,11,FALSE))</f>
        <v>3</v>
      </c>
      <c r="I4" s="75" t="str">
        <f>IF(L4="","",VLOOKUP(L4,参加チーム!$A$6:$E$60,2,FALSE))</f>
        <v>春照
ホッケースポーツ少年団</v>
      </c>
      <c r="J4" s="194">
        <v>18</v>
      </c>
      <c r="K4" s="18" t="str">
        <f>IF(J4="","",VLOOKUP(J4,参加チーム!$A$6:$E$60,3,FALSE))</f>
        <v>八川</v>
      </c>
      <c r="L4" s="195">
        <v>13</v>
      </c>
      <c r="M4" s="132" t="str">
        <f>IF(L4="","",VLOOKUP(L4,参加チーム!$A$6:$E$60,3,FALSE))</f>
        <v>春照</v>
      </c>
      <c r="N4" s="77">
        <v>8</v>
      </c>
      <c r="O4" s="52">
        <v>5</v>
      </c>
      <c r="P4" s="73" t="s">
        <v>336</v>
      </c>
      <c r="Q4" s="64" t="s">
        <v>346</v>
      </c>
      <c r="R4" s="278"/>
      <c r="S4" s="279" t="str">
        <f>IF(J4="",K4,VLOOKUP(J4,参加チーム!$A$6:$F$60,3,FALSE))</f>
        <v>八川</v>
      </c>
      <c r="T4" s="279" t="str">
        <f>IF(L4="",M4,VLOOKUP(L4,参加チーム!$A$6:$F$60,3,FALSE))</f>
        <v>春照</v>
      </c>
    </row>
    <row r="5" spans="1:20" ht="13.5" customHeight="1" x14ac:dyDescent="0.2">
      <c r="A5" s="980"/>
      <c r="B5" s="613" t="s">
        <v>595</v>
      </c>
      <c r="C5" s="257">
        <f t="shared" ref="C5:C14" si="0">C4+"００：３５"</f>
        <v>0.44444444444444448</v>
      </c>
      <c r="D5" s="9" t="s">
        <v>27</v>
      </c>
      <c r="E5" s="9" t="str">
        <f>IF(J5="","",VLOOKUP(J5,参加チーム!$A$6:$E$60,2,FALSE))</f>
        <v>大谷
ホッケースポーツ少年団</v>
      </c>
      <c r="F5" s="16">
        <f>IF(B5="","",VLOOKUP(B5,日程!$AJ$6:$AT$143,10,FALSE))</f>
        <v>3</v>
      </c>
      <c r="G5" s="14" t="s">
        <v>1</v>
      </c>
      <c r="H5" s="17">
        <f>IF(B5="","",VLOOKUP(B5,日程!$AJ$6:$AT$143,11,FALSE))</f>
        <v>1</v>
      </c>
      <c r="I5" s="75" t="str">
        <f>IF(L5="","",VLOOKUP(L5,参加チーム!$A$6:$E$60,2,FALSE))</f>
        <v>横田小
ホッケースポーツ少年団</v>
      </c>
      <c r="J5" s="194">
        <v>6</v>
      </c>
      <c r="K5" s="18" t="str">
        <f>IF(J5="","",VLOOKUP(J5,参加チーム!$A$6:$E$60,3,FALSE))</f>
        <v>大谷</v>
      </c>
      <c r="L5" s="195">
        <v>16</v>
      </c>
      <c r="M5" s="132" t="str">
        <f>IF(L5="","",VLOOKUP(L5,参加チーム!$A$6:$E$60,3,FALSE))</f>
        <v>横田</v>
      </c>
      <c r="N5" s="77">
        <v>8</v>
      </c>
      <c r="O5" s="52">
        <v>5</v>
      </c>
      <c r="P5" s="73" t="s">
        <v>336</v>
      </c>
      <c r="Q5" s="64" t="s">
        <v>346</v>
      </c>
      <c r="R5" s="278"/>
      <c r="S5" s="279" t="str">
        <f>IF(J5="",K5,VLOOKUP(J5,参加チーム!$A$6:$F$60,3,FALSE))</f>
        <v>大谷</v>
      </c>
      <c r="T5" s="279" t="str">
        <f>IF(L5="",M5,VLOOKUP(L5,参加チーム!$A$6:$F$60,3,FALSE))</f>
        <v>横田</v>
      </c>
    </row>
    <row r="6" spans="1:20" ht="13.5" customHeight="1" x14ac:dyDescent="0.2">
      <c r="A6" s="980"/>
      <c r="B6" s="614" t="s">
        <v>562</v>
      </c>
      <c r="C6" s="434">
        <f t="shared" si="0"/>
        <v>0.46875000000000006</v>
      </c>
      <c r="D6" s="422" t="s">
        <v>29</v>
      </c>
      <c r="E6" s="9" t="str">
        <f>IF(J6="","",VLOOKUP(J6,参加チーム!$A$6:$E$60,2,FALSE))</f>
        <v>日光Ｂｅｒｒｙ’ｓ
ホッケースポーツ少年団</v>
      </c>
      <c r="F6" s="16">
        <f>IF(B6="","",VLOOKUP(B6,日程!$AJ$6:$AT$143,10,FALSE))</f>
        <v>1</v>
      </c>
      <c r="G6" s="14" t="s">
        <v>1</v>
      </c>
      <c r="H6" s="17">
        <f>IF(B6="","",VLOOKUP(B6,日程!$AJ$6:$AT$143,11,FALSE))</f>
        <v>2</v>
      </c>
      <c r="I6" s="75" t="str">
        <f>IF(L6="","",VLOOKUP(L6,参加チーム!$A$6:$E$60,2,FALSE))</f>
        <v>八川小学校ホッケースポーツ少年団</v>
      </c>
      <c r="J6" s="421" t="s">
        <v>347</v>
      </c>
      <c r="K6" s="18" t="str">
        <f>IF(J6="","",VLOOKUP(J6,参加チーム!$A$6:$E$60,3,FALSE))</f>
        <v>日光</v>
      </c>
      <c r="L6" s="424" t="s">
        <v>348</v>
      </c>
      <c r="M6" s="132" t="str">
        <f>IF(L6="","",VLOOKUP(L6,参加チーム!$A$6:$E$60,3,FALSE))</f>
        <v>八川</v>
      </c>
      <c r="N6" s="77">
        <v>8</v>
      </c>
      <c r="O6" s="52">
        <v>5</v>
      </c>
      <c r="P6" s="73" t="s">
        <v>336</v>
      </c>
      <c r="Q6" s="64" t="s">
        <v>346</v>
      </c>
      <c r="R6" s="278"/>
      <c r="S6" s="279" t="str">
        <f>IF(J6="",K6,VLOOKUP(J6,参加チーム!$A$6:$F$60,3,FALSE))</f>
        <v>日光</v>
      </c>
      <c r="T6" s="279" t="str">
        <f>IF(L6="",M6,VLOOKUP(L6,参加チーム!$A$6:$F$60,3,FALSE))</f>
        <v>八川</v>
      </c>
    </row>
    <row r="7" spans="1:20" x14ac:dyDescent="0.2">
      <c r="A7" s="980"/>
      <c r="B7" s="614" t="s">
        <v>563</v>
      </c>
      <c r="C7" s="434">
        <f t="shared" si="0"/>
        <v>0.49305555555555564</v>
      </c>
      <c r="D7" s="422" t="s">
        <v>29</v>
      </c>
      <c r="E7" s="9" t="str">
        <f>IF(J7="","",VLOOKUP(J7,参加チーム!$A$6:$E$60,2,FALSE))</f>
        <v>春照
ホッケースポーツ少年団</v>
      </c>
      <c r="F7" s="16">
        <f>IF(B7="","",VLOOKUP(B7,日程!$AJ$6:$AT$143,10,FALSE))</f>
        <v>3</v>
      </c>
      <c r="G7" s="14" t="s">
        <v>1</v>
      </c>
      <c r="H7" s="17">
        <f>IF(B7="","",VLOOKUP(B7,日程!$AJ$6:$AT$143,11,FALSE))</f>
        <v>0</v>
      </c>
      <c r="I7" s="75" t="str">
        <f>IF(L7="","",VLOOKUP(L7,参加チーム!$A$6:$E$60,2,FALSE))</f>
        <v>はんのう
ホッケースポーツ少年団</v>
      </c>
      <c r="J7" s="421" t="s">
        <v>351</v>
      </c>
      <c r="K7" s="18" t="str">
        <f>IF(J7="","",VLOOKUP(J7,参加チーム!$A$6:$E$60,3,FALSE))</f>
        <v>春照</v>
      </c>
      <c r="L7" s="424" t="s">
        <v>350</v>
      </c>
      <c r="M7" s="132" t="str">
        <f>IF(L7="","",VLOOKUP(L7,参加チーム!$A$6:$E$60,3,FALSE))</f>
        <v>はんのう</v>
      </c>
      <c r="N7" s="77">
        <v>8</v>
      </c>
      <c r="O7" s="52">
        <v>5</v>
      </c>
      <c r="P7" s="73" t="s">
        <v>336</v>
      </c>
      <c r="Q7" s="64" t="s">
        <v>346</v>
      </c>
      <c r="R7" s="278"/>
      <c r="S7" s="279" t="str">
        <f>IF(J7="",K7,VLOOKUP(J7,参加チーム!$A$6:$F$60,3,FALSE))</f>
        <v>春照</v>
      </c>
      <c r="T7" s="279" t="str">
        <f>IF(L7="",M7,VLOOKUP(L7,参加チーム!$A$6:$F$60,3,FALSE))</f>
        <v>はんのう</v>
      </c>
    </row>
    <row r="8" spans="1:20" x14ac:dyDescent="0.2">
      <c r="A8" s="980"/>
      <c r="B8" s="613" t="s">
        <v>594</v>
      </c>
      <c r="C8" s="275">
        <f t="shared" si="0"/>
        <v>0.51736111111111116</v>
      </c>
      <c r="D8" s="9" t="s">
        <v>27</v>
      </c>
      <c r="E8" s="9" t="str">
        <f>IF(J8="","",VLOOKUP(J8,参加チーム!$A$6:$E$60,2,FALSE))</f>
        <v>南アルプス
ホッケースポーツ少年団</v>
      </c>
      <c r="F8" s="16">
        <f>IF(B8="","",VLOOKUP(B8,日程!$AJ$6:$AT$143,10,FALSE))</f>
        <v>0</v>
      </c>
      <c r="G8" s="14" t="s">
        <v>1</v>
      </c>
      <c r="H8" s="17">
        <f>IF(B8="","",VLOOKUP(B8,日程!$AJ$6:$AT$143,11,FALSE))</f>
        <v>1</v>
      </c>
      <c r="I8" s="75" t="str">
        <f>IF(L8="","",VLOOKUP(L8,参加チーム!$A$6:$E$60,2,FALSE))</f>
        <v>大谷
ホッケースポーツ少年団</v>
      </c>
      <c r="J8" s="196">
        <v>5</v>
      </c>
      <c r="K8" s="18" t="str">
        <f>IF(J8="","",VLOOKUP(J8,参加チーム!$A$6:$E$60,3,FALSE))</f>
        <v>南アルプス</v>
      </c>
      <c r="L8" s="195">
        <v>6</v>
      </c>
      <c r="M8" s="132" t="str">
        <f>IF(L8="","",VLOOKUP(L8,参加チーム!$A$6:$E$60,3,FALSE))</f>
        <v>大谷</v>
      </c>
      <c r="N8" s="77">
        <v>8</v>
      </c>
      <c r="O8" s="52">
        <v>5</v>
      </c>
      <c r="P8" s="73" t="s">
        <v>336</v>
      </c>
      <c r="Q8" s="64" t="s">
        <v>346</v>
      </c>
      <c r="R8" s="278"/>
      <c r="S8" s="279" t="str">
        <f>IF(J8="",K8,VLOOKUP(J8,参加チーム!$A$6:$F$60,3,FALSE))</f>
        <v>南アルプス</v>
      </c>
      <c r="T8" s="279" t="str">
        <f>IF(L8="",M8,VLOOKUP(L8,参加チーム!$A$6:$F$60,3,FALSE))</f>
        <v>大谷</v>
      </c>
    </row>
    <row r="9" spans="1:20" x14ac:dyDescent="0.2">
      <c r="A9" s="980"/>
      <c r="B9" s="613" t="s">
        <v>596</v>
      </c>
      <c r="C9" s="275">
        <f t="shared" si="0"/>
        <v>0.54166666666666674</v>
      </c>
      <c r="D9" s="9" t="s">
        <v>27</v>
      </c>
      <c r="E9" s="9" t="str">
        <f>IF(J9="","",VLOOKUP(J9,参加チーム!$A$6:$E$60,2,FALSE))</f>
        <v>フリーデン
ホッケースポーツ少年団</v>
      </c>
      <c r="F9" s="16">
        <f>IF(B9="","",VLOOKUP(B9,日程!$AJ$6:$AT$143,10,FALSE))</f>
        <v>3</v>
      </c>
      <c r="G9" s="14" t="s">
        <v>1</v>
      </c>
      <c r="H9" s="17">
        <f>IF(B9="","",VLOOKUP(B9,日程!$AJ$6:$AT$143,11,FALSE))</f>
        <v>0</v>
      </c>
      <c r="I9" s="75" t="str">
        <f>IF(L9="","",VLOOKUP(L9,参加チーム!$A$6:$E$60,2,FALSE))</f>
        <v>彦根ワイルドキッズ若葉
スポーツ少年団</v>
      </c>
      <c r="J9" s="194">
        <v>3</v>
      </c>
      <c r="K9" s="18" t="str">
        <f>IF(J9="","",VLOOKUP(J9,参加チーム!$A$6:$E$60,3,FALSE))</f>
        <v>フリーデン</v>
      </c>
      <c r="L9" s="195">
        <v>12</v>
      </c>
      <c r="M9" s="132" t="str">
        <f>IF(L9="","",VLOOKUP(L9,参加チーム!$A$6:$E$60,3,FALSE))</f>
        <v>彦根</v>
      </c>
      <c r="N9" s="77">
        <v>8</v>
      </c>
      <c r="O9" s="52">
        <v>5</v>
      </c>
      <c r="P9" s="73" t="s">
        <v>336</v>
      </c>
      <c r="Q9" s="64" t="s">
        <v>346</v>
      </c>
      <c r="R9" s="278"/>
      <c r="S9" s="279" t="str">
        <f>IF(J9="",K9,VLOOKUP(J9,参加チーム!$A$6:$F$60,3,FALSE))</f>
        <v>フリーデン</v>
      </c>
      <c r="T9" s="279" t="str">
        <f>IF(L9="",M9,VLOOKUP(L9,参加チーム!$A$6:$F$60,3,FALSE))</f>
        <v>彦根</v>
      </c>
    </row>
    <row r="10" spans="1:20" x14ac:dyDescent="0.2">
      <c r="A10" s="980"/>
      <c r="B10" s="614" t="s">
        <v>564</v>
      </c>
      <c r="C10" s="434">
        <f t="shared" si="0"/>
        <v>0.56597222222222232</v>
      </c>
      <c r="D10" s="422" t="s">
        <v>29</v>
      </c>
      <c r="E10" s="9" t="str">
        <f>IF(J10="","",VLOOKUP(J10,参加チーム!$A$6:$E$60,2,FALSE))</f>
        <v>蟹谷
ホッケースポーツ少年団</v>
      </c>
      <c r="F10" s="16">
        <f>IF(B10="","",VLOOKUP(B10,日程!$AJ$6:$AT$143,10,FALSE))</f>
        <v>1</v>
      </c>
      <c r="G10" s="14" t="s">
        <v>1</v>
      </c>
      <c r="H10" s="17">
        <f>IF(B10="","",VLOOKUP(B10,日程!$AJ$6:$AT$143,11,FALSE))</f>
        <v>2</v>
      </c>
      <c r="I10" s="75" t="str">
        <f>IF(L10="","",VLOOKUP(L10,参加チーム!$A$6:$E$60,2,FALSE))</f>
        <v>ＫＵＧＡ
ホッケースポーツ少年団</v>
      </c>
      <c r="J10" s="421" t="s">
        <v>352</v>
      </c>
      <c r="K10" s="18" t="str">
        <f>IF(J10="","",VLOOKUP(J10,参加チーム!$A$6:$E$60,3,FALSE))</f>
        <v>蟹谷</v>
      </c>
      <c r="L10" s="424" t="s">
        <v>353</v>
      </c>
      <c r="M10" s="132" t="str">
        <f>IF(L10="","",VLOOKUP(L10,参加チーム!$A$6:$E$60,3,FALSE))</f>
        <v>ＫＵＧＡ</v>
      </c>
      <c r="N10" s="77">
        <v>8</v>
      </c>
      <c r="O10" s="52">
        <v>5</v>
      </c>
      <c r="P10" s="73" t="s">
        <v>336</v>
      </c>
      <c r="Q10" s="64" t="s">
        <v>346</v>
      </c>
      <c r="R10" s="278"/>
      <c r="S10" s="279" t="str">
        <f>IF(J10="",K10,VLOOKUP(J10,参加チーム!$A$6:$F$60,3,FALSE))</f>
        <v>蟹谷</v>
      </c>
      <c r="T10" s="279" t="str">
        <f>IF(L10="",M10,VLOOKUP(L10,参加チーム!$A$6:$F$60,3,FALSE))</f>
        <v>ＫＵＧＡ</v>
      </c>
    </row>
    <row r="11" spans="1:20" x14ac:dyDescent="0.2">
      <c r="A11" s="980"/>
      <c r="B11" s="614" t="s">
        <v>565</v>
      </c>
      <c r="C11" s="434">
        <f t="shared" si="0"/>
        <v>0.5902777777777779</v>
      </c>
      <c r="D11" s="422" t="s">
        <v>29</v>
      </c>
      <c r="E11" s="9" t="str">
        <f>IF(J11="","",VLOOKUP(J11,参加チーム!$A$6:$E$60,2,FALSE))</f>
        <v>鳥取Ｊｒ
ホッケークラブスポーツ少年団</v>
      </c>
      <c r="F11" s="16">
        <f>IF(B11="","",VLOOKUP(B11,日程!$AJ$6:$AT$143,10,FALSE))</f>
        <v>2</v>
      </c>
      <c r="G11" s="14" t="s">
        <v>1</v>
      </c>
      <c r="H11" s="17">
        <f>IF(B11="","",VLOOKUP(B11,日程!$AJ$6:$AT$143,11,FALSE))</f>
        <v>1</v>
      </c>
      <c r="I11" s="75" t="str">
        <f>IF(L11="","",VLOOKUP(L11,参加チーム!$A$6:$E$60,2,FALSE))</f>
        <v>広島
ホッケースポーツ少年団</v>
      </c>
      <c r="J11" s="421" t="s">
        <v>354</v>
      </c>
      <c r="K11" s="18" t="str">
        <f>IF(J11="","",VLOOKUP(J11,参加チーム!$A$6:$E$60,3,FALSE))</f>
        <v>鳥取</v>
      </c>
      <c r="L11" s="424" t="s">
        <v>355</v>
      </c>
      <c r="M11" s="132" t="str">
        <f>IF(L11="","",VLOOKUP(L11,参加チーム!$A$6:$E$60,3,FALSE))</f>
        <v>広島</v>
      </c>
      <c r="N11" s="77">
        <v>8</v>
      </c>
      <c r="O11" s="52">
        <v>5</v>
      </c>
      <c r="P11" s="73" t="s">
        <v>336</v>
      </c>
      <c r="Q11" s="64" t="s">
        <v>346</v>
      </c>
      <c r="R11" s="278"/>
      <c r="S11" s="279" t="str">
        <f>IF(J11="",K11,VLOOKUP(J11,参加チーム!$A$6:$F$60,3,FALSE))</f>
        <v>鳥取</v>
      </c>
      <c r="T11" s="279" t="str">
        <f>IF(L11="",M11,VLOOKUP(L11,参加チーム!$A$6:$F$60,3,FALSE))</f>
        <v>広島</v>
      </c>
    </row>
    <row r="12" spans="1:20" x14ac:dyDescent="0.2">
      <c r="A12" s="980"/>
      <c r="B12" s="613" t="s">
        <v>597</v>
      </c>
      <c r="C12" s="275">
        <f t="shared" si="0"/>
        <v>0.61458333333333348</v>
      </c>
      <c r="D12" s="9" t="s">
        <v>27</v>
      </c>
      <c r="E12" s="9" t="str">
        <f>IF(J12="","",VLOOKUP(J12,参加チーム!$A$6:$E$60,2,FALSE))</f>
        <v>常磐・糸生
ホッケースポーツ少年団</v>
      </c>
      <c r="F12" s="16">
        <f>IF(B12="","",VLOOKUP(B12,日程!$AJ$6:$AT$143,10,FALSE))</f>
        <v>0</v>
      </c>
      <c r="G12" s="14" t="s">
        <v>1</v>
      </c>
      <c r="H12" s="17">
        <f>IF(B12="","",VLOOKUP(B12,日程!$AJ$6:$AT$143,11,FALSE))</f>
        <v>4</v>
      </c>
      <c r="I12" s="75" t="str">
        <f>IF(L12="","",VLOOKUP(L12,参加チーム!$A$6:$E$60,2,FALSE))</f>
        <v>鳥上
ホッケースポーツ少年団</v>
      </c>
      <c r="J12" s="194">
        <v>8</v>
      </c>
      <c r="K12" s="18" t="str">
        <f>IF(J12="","",VLOOKUP(J12,参加チーム!$A$6:$E$60,3,FALSE))</f>
        <v>常磐・糸生</v>
      </c>
      <c r="L12" s="195">
        <v>17</v>
      </c>
      <c r="M12" s="132" t="str">
        <f>IF(L12="","",VLOOKUP(L12,参加チーム!$A$6:$E$60,3,FALSE))</f>
        <v>鳥上</v>
      </c>
      <c r="N12" s="77">
        <v>8</v>
      </c>
      <c r="O12" s="52">
        <v>5</v>
      </c>
      <c r="P12" s="73" t="s">
        <v>336</v>
      </c>
      <c r="Q12" s="64" t="s">
        <v>346</v>
      </c>
      <c r="R12" s="278"/>
      <c r="S12" s="279" t="str">
        <f>IF(J12="",K12,VLOOKUP(J12,参加チーム!$A$6:$F$60,3,FALSE))</f>
        <v>常磐・糸生</v>
      </c>
      <c r="T12" s="279" t="str">
        <f>IF(L12="",M12,VLOOKUP(L12,参加チーム!$A$6:$F$60,3,FALSE))</f>
        <v>鳥上</v>
      </c>
    </row>
    <row r="13" spans="1:20" x14ac:dyDescent="0.2">
      <c r="A13" s="980"/>
      <c r="B13" s="613" t="s">
        <v>598</v>
      </c>
      <c r="C13" s="275">
        <f t="shared" si="0"/>
        <v>0.63888888888888906</v>
      </c>
      <c r="D13" s="9" t="s">
        <v>27</v>
      </c>
      <c r="E13" s="9" t="str">
        <f>IF(J13="","",VLOOKUP(J13,参加チーム!$A$6:$E$60,2,FALSE))</f>
        <v>Echizen　HOMES²
スポーツ少年団</v>
      </c>
      <c r="F13" s="16">
        <f>IF(B13="","",VLOOKUP(B13,日程!$AJ$6:$AT$143,10,FALSE))</f>
        <v>0</v>
      </c>
      <c r="G13" s="14" t="s">
        <v>1</v>
      </c>
      <c r="H13" s="17">
        <f>IF(B13="","",VLOOKUP(B13,日程!$AJ$6:$AT$143,11,FALSE))</f>
        <v>5</v>
      </c>
      <c r="I13" s="75" t="str">
        <f>IF(L13="","",VLOOKUP(L13,参加チーム!$A$6:$E$60,2,FALSE))</f>
        <v>広島
ホッケースポーツ少年団</v>
      </c>
      <c r="J13" s="194">
        <v>10</v>
      </c>
      <c r="K13" s="18" t="str">
        <f>IF(J13="","",VLOOKUP(J13,参加チーム!$A$6:$E$60,3,FALSE))</f>
        <v>Echizen</v>
      </c>
      <c r="L13" s="195">
        <v>19</v>
      </c>
      <c r="M13" s="132" t="str">
        <f>IF(L13="","",VLOOKUP(L13,参加チーム!$A$6:$E$60,3,FALSE))</f>
        <v>広島</v>
      </c>
      <c r="N13" s="77">
        <v>8</v>
      </c>
      <c r="O13" s="52">
        <v>5</v>
      </c>
      <c r="P13" s="73" t="s">
        <v>336</v>
      </c>
      <c r="Q13" s="64" t="s">
        <v>346</v>
      </c>
      <c r="R13" s="278"/>
      <c r="S13" s="279" t="str">
        <f>IF(J13="",K13,VLOOKUP(J13,参加チーム!$A$6:$F$60,3,FALSE))</f>
        <v>Echizen</v>
      </c>
      <c r="T13" s="279" t="str">
        <f>IF(L13="",M13,VLOOKUP(L13,参加チーム!$A$6:$F$60,3,FALSE))</f>
        <v>広島</v>
      </c>
    </row>
    <row r="14" spans="1:20" x14ac:dyDescent="0.2">
      <c r="A14" s="980"/>
      <c r="B14" s="613" t="s">
        <v>599</v>
      </c>
      <c r="C14" s="275">
        <f t="shared" si="0"/>
        <v>0.66319444444444464</v>
      </c>
      <c r="D14" s="9" t="s">
        <v>27</v>
      </c>
      <c r="E14" s="9" t="str">
        <f>IF(J14="","",VLOOKUP(J14,参加チーム!$A$6:$E$60,2,FALSE))</f>
        <v>南アルプス
ホッケースポーツ少年団</v>
      </c>
      <c r="F14" s="16">
        <f>IF(B14="","",VLOOKUP(B14,日程!$AJ$6:$AT$143,10,FALSE))</f>
        <v>2</v>
      </c>
      <c r="G14" s="14" t="s">
        <v>1</v>
      </c>
      <c r="H14" s="17">
        <f>IF(B14="","",VLOOKUP(B14,日程!$AJ$6:$AT$143,11,FALSE))</f>
        <v>2</v>
      </c>
      <c r="I14" s="75" t="str">
        <f>IF(L14="","",VLOOKUP(L14,参加チーム!$A$6:$E$60,2,FALSE))</f>
        <v>横田小
ホッケースポーツ少年団</v>
      </c>
      <c r="J14" s="194">
        <v>5</v>
      </c>
      <c r="K14" s="18" t="str">
        <f>IF(J14="","",VLOOKUP(J14,参加チーム!$A$6:$E$60,3,FALSE))</f>
        <v>南アルプス</v>
      </c>
      <c r="L14" s="195">
        <v>16</v>
      </c>
      <c r="M14" s="132" t="str">
        <f>IF(L14="","",VLOOKUP(L14,参加チーム!$A$6:$E$60,3,FALSE))</f>
        <v>横田</v>
      </c>
      <c r="N14" s="77">
        <v>8</v>
      </c>
      <c r="O14" s="52">
        <v>5</v>
      </c>
      <c r="P14" s="73" t="s">
        <v>336</v>
      </c>
      <c r="Q14" s="64" t="s">
        <v>346</v>
      </c>
      <c r="R14" s="278"/>
      <c r="S14" s="279" t="str">
        <f>IF(J14="",K14,VLOOKUP(J14,参加チーム!$A$6:$F$60,3,FALSE))</f>
        <v>南アルプス</v>
      </c>
      <c r="T14" s="279" t="str">
        <f>IF(L14="",M14,VLOOKUP(L14,参加チーム!$A$6:$F$60,3,FALSE))</f>
        <v>横田</v>
      </c>
    </row>
    <row r="15" spans="1:20" ht="13.5" customHeight="1" x14ac:dyDescent="0.2">
      <c r="A15" s="980"/>
      <c r="B15" s="614" t="s">
        <v>632</v>
      </c>
      <c r="C15" s="272" t="s">
        <v>319</v>
      </c>
      <c r="D15" s="422" t="s">
        <v>29</v>
      </c>
      <c r="E15" s="9" t="str">
        <f>IF(J15="",K15,VLOOKUP(J15,参加チーム!$A$6:$F$60,2,FALSE))</f>
        <v>鳥取Ｊｒ
ホッケークラブスポーツ少年団</v>
      </c>
      <c r="F15" s="16">
        <f>IF(B15="","",VLOOKUP(B15,日程!$AJ$6:$AT$143,10,FALSE))</f>
        <v>0</v>
      </c>
      <c r="G15" s="14" t="s">
        <v>1</v>
      </c>
      <c r="H15" s="17">
        <f>IF(B15="","",VLOOKUP(B15,日程!$AJ$6:$AT$143,11,FALSE))</f>
        <v>2</v>
      </c>
      <c r="I15" s="75" t="str">
        <f>IF(L15="",M15,VLOOKUP(L15,参加チーム!$A$6:$F$60,2,FALSE))</f>
        <v>水堀・沼宮内
ホッケースポーツ少年団</v>
      </c>
      <c r="J15" s="131" t="s">
        <v>354</v>
      </c>
      <c r="K15" s="18" t="str">
        <f>IF(J15="","",VLOOKUP(J15,参加チーム!$A$6:$E$60,3,FALSE))</f>
        <v>鳥取</v>
      </c>
      <c r="L15" s="18" t="s">
        <v>384</v>
      </c>
      <c r="M15" s="132" t="str">
        <f>IF(L15="","",VLOOKUP(L15,参加チーム!$A$6:$E$60,3,FALSE))</f>
        <v>水堀・沼宮内</v>
      </c>
      <c r="N15" s="78">
        <v>8</v>
      </c>
      <c r="O15" s="55">
        <v>6</v>
      </c>
      <c r="P15" s="73" t="s">
        <v>337</v>
      </c>
      <c r="Q15" s="64" t="s">
        <v>346</v>
      </c>
      <c r="R15" s="278"/>
      <c r="S15" s="279" t="str">
        <f>IF(J15="",K15,VLOOKUP(J15,参加チーム!$A$6:$F$60,3,FALSE))</f>
        <v>鳥取</v>
      </c>
      <c r="T15" s="279" t="str">
        <f>IF(L15="",M15,VLOOKUP(L15,参加チーム!$A$6:$F$60,3,FALSE))</f>
        <v>水堀・沼宮内</v>
      </c>
    </row>
    <row r="16" spans="1:20" x14ac:dyDescent="0.2">
      <c r="A16" s="980"/>
      <c r="B16" s="615" t="s">
        <v>633</v>
      </c>
      <c r="C16" s="543">
        <f>C15+"００：３５"</f>
        <v>0.4201388888888889</v>
      </c>
      <c r="D16" s="435" t="s">
        <v>29</v>
      </c>
      <c r="E16" s="23" t="str">
        <f>IF(J16="",K16,VLOOKUP(J16,参加チーム!$A$6:$F$60,2,FALSE))</f>
        <v>糸生
ホッケースポーツ少年団</v>
      </c>
      <c r="F16" s="19">
        <f>IF(B16="","",VLOOKUP(B16,日程!$AJ$6:$AT$143,10,FALSE))</f>
        <v>3</v>
      </c>
      <c r="G16" s="20" t="s">
        <v>1</v>
      </c>
      <c r="H16" s="21">
        <f>IF(B16="","",VLOOKUP(B16,日程!$AJ$6:$AT$143,11,FALSE))</f>
        <v>2</v>
      </c>
      <c r="I16" s="126" t="str">
        <f>IF(L16="",M16,VLOOKUP(L16,参加チーム!$A$6:$F$60,2,FALSE))</f>
        <v>広島
ホッケースポーツ少年団</v>
      </c>
      <c r="J16" s="133" t="s">
        <v>374</v>
      </c>
      <c r="K16" s="22" t="str">
        <f>IF(J16="","",VLOOKUP(J16,参加チーム!$A$6:$E$60,3,FALSE))</f>
        <v>糸生</v>
      </c>
      <c r="L16" s="22" t="s">
        <v>355</v>
      </c>
      <c r="M16" s="134" t="str">
        <f>IF(L16="","",VLOOKUP(L16,参加チーム!$A$6:$E$60,3,FALSE))</f>
        <v>広島</v>
      </c>
      <c r="N16" s="80">
        <v>8</v>
      </c>
      <c r="O16" s="56">
        <v>6</v>
      </c>
      <c r="P16" s="74" t="s">
        <v>336</v>
      </c>
      <c r="Q16" s="65" t="s">
        <v>346</v>
      </c>
      <c r="R16" s="278"/>
      <c r="S16" s="279" t="str">
        <f>IF(J16="",K16,VLOOKUP(J16,参加チーム!$A$6:$F$60,3,FALSE))</f>
        <v>糸生</v>
      </c>
      <c r="T16" s="279" t="str">
        <f>IF(L16="",M16,VLOOKUP(L16,参加チーム!$A$6:$F$60,3,FALSE))</f>
        <v>広島</v>
      </c>
    </row>
    <row r="17" spans="1:20" ht="17.100000000000001" customHeight="1" x14ac:dyDescent="0.2">
      <c r="A17" s="980"/>
      <c r="B17" s="616" t="s">
        <v>600</v>
      </c>
      <c r="C17" s="274" t="s">
        <v>320</v>
      </c>
      <c r="D17" s="12" t="s">
        <v>27</v>
      </c>
      <c r="E17" s="12" t="str">
        <f>IF(J17="","",VLOOKUP(J17,参加チーム!$A$6:$E$60,2,FALSE))</f>
        <v>Echizen　HOMES²
スポーツ少年団</v>
      </c>
      <c r="F17" s="10">
        <f>IF(B17="","",VLOOKUP(B17,日程!$AJ$6:$AT$143,10,FALSE))</f>
        <v>0</v>
      </c>
      <c r="G17" s="8" t="s">
        <v>1</v>
      </c>
      <c r="H17" s="11">
        <f>IF(B17="","",VLOOKUP(B17,日程!$AJ$6:$AT$143,11,FALSE))</f>
        <v>5</v>
      </c>
      <c r="I17" s="125" t="str">
        <f>IF(L17="","",VLOOKUP(L17,参加チーム!$A$6:$E$60,2,FALSE))</f>
        <v>ＫＵＧＡ
ホッケースポーツ少年団</v>
      </c>
      <c r="J17" s="192">
        <v>10</v>
      </c>
      <c r="K17" s="13" t="str">
        <f>IF(J17="","",VLOOKUP(J17,参加チーム!$A$6:$E$60,3,FALSE))</f>
        <v>Echizen</v>
      </c>
      <c r="L17" s="193">
        <v>21</v>
      </c>
      <c r="M17" s="130" t="str">
        <f>IF(L17="","",VLOOKUP(L17,参加チーム!$A$6:$E$60,3,FALSE))</f>
        <v>ＫＵＧＡ</v>
      </c>
      <c r="N17" s="79">
        <v>8</v>
      </c>
      <c r="O17" s="54">
        <v>5</v>
      </c>
      <c r="P17" s="72" t="s">
        <v>339</v>
      </c>
      <c r="Q17" s="57" t="s">
        <v>346</v>
      </c>
      <c r="R17" s="278"/>
      <c r="S17" s="279" t="str">
        <f>IF(J17="",K17,VLOOKUP(J17,参加チーム!$A$6:$F$60,3,FALSE))</f>
        <v>Echizen</v>
      </c>
      <c r="T17" s="279" t="str">
        <f>IF(L17="",M17,VLOOKUP(L17,参加チーム!$A$6:$F$60,3,FALSE))</f>
        <v>ＫＵＧＡ</v>
      </c>
    </row>
    <row r="18" spans="1:20" x14ac:dyDescent="0.2">
      <c r="A18" s="980"/>
      <c r="B18" s="602" t="s">
        <v>601</v>
      </c>
      <c r="C18" s="275">
        <f>C17+"００：３５"</f>
        <v>0.4201388888888889</v>
      </c>
      <c r="D18" s="9" t="s">
        <v>27</v>
      </c>
      <c r="E18" s="9" t="str">
        <f>IF(J18="","",VLOOKUP(J18,参加チーム!$A$6:$E$60,2,FALSE))</f>
        <v>石動
ホッケースポーツ少年団</v>
      </c>
      <c r="F18" s="16">
        <f>IF(B18="","",VLOOKUP(B18,日程!$AJ$6:$AT$143,10,FALSE))</f>
        <v>0</v>
      </c>
      <c r="G18" s="14" t="s">
        <v>1</v>
      </c>
      <c r="H18" s="17">
        <f>IF(B18="","",VLOOKUP(B18,日程!$AJ$6:$AT$143,11,FALSE))</f>
        <v>7</v>
      </c>
      <c r="I18" s="75" t="str">
        <f>IF(L18="","",VLOOKUP(L18,参加チーム!$A$6:$E$60,2,FALSE))</f>
        <v>水堀・沼宮内
ホッケースポーツ少年団</v>
      </c>
      <c r="J18" s="194">
        <v>7</v>
      </c>
      <c r="K18" s="18" t="str">
        <f>IF(J18="","",VLOOKUP(J18,参加チーム!$A$6:$E$60,3,FALSE))</f>
        <v>石動</v>
      </c>
      <c r="L18" s="195">
        <v>1</v>
      </c>
      <c r="M18" s="132" t="str">
        <f>IF(L18="","",VLOOKUP(L18,参加チーム!$A$6:$E$60,3,FALSE))</f>
        <v>水堀・沼宮内</v>
      </c>
      <c r="N18" s="78">
        <v>8</v>
      </c>
      <c r="O18" s="55">
        <v>5</v>
      </c>
      <c r="P18" s="73" t="s">
        <v>338</v>
      </c>
      <c r="Q18" s="64" t="s">
        <v>346</v>
      </c>
      <c r="R18" s="278"/>
      <c r="S18" s="279" t="str">
        <f>IF(J18="",K18,VLOOKUP(J18,参加チーム!$A$6:$F$60,3,FALSE))</f>
        <v>石動</v>
      </c>
      <c r="T18" s="279" t="str">
        <f>IF(L18="",M18,VLOOKUP(L18,参加チーム!$A$6:$F$60,3,FALSE))</f>
        <v>水堀・沼宮内</v>
      </c>
    </row>
    <row r="19" spans="1:20" x14ac:dyDescent="0.2">
      <c r="A19" s="980"/>
      <c r="B19" s="603" t="s">
        <v>566</v>
      </c>
      <c r="C19" s="272">
        <f t="shared" ref="C19:C28" si="1">C18+"００：３５"</f>
        <v>0.44444444444444448</v>
      </c>
      <c r="D19" s="422" t="s">
        <v>29</v>
      </c>
      <c r="E19" s="9" t="str">
        <f>IF(J19="","",VLOOKUP(J19,参加チーム!$A$6:$E$60,2,FALSE))</f>
        <v>鳥取Ｊｒ
ホッケークラブスポーツ少年団</v>
      </c>
      <c r="F19" s="16">
        <f>IF(B19="","",VLOOKUP(B19,日程!$AJ$6:$AT$143,10,FALSE))</f>
        <v>0</v>
      </c>
      <c r="G19" s="14" t="s">
        <v>1</v>
      </c>
      <c r="H19" s="17">
        <f>IF(B19="","",VLOOKUP(B19,日程!$AJ$6:$AT$143,11,FALSE))</f>
        <v>0</v>
      </c>
      <c r="I19" s="75" t="str">
        <f>IF(L19="","",VLOOKUP(L19,参加チーム!$A$6:$E$60,2,FALSE))</f>
        <v>糸生
ホッケースポーツ少年団</v>
      </c>
      <c r="J19" s="421" t="s">
        <v>354</v>
      </c>
      <c r="K19" s="18" t="str">
        <f>IF(J19="","",VLOOKUP(J19,参加チーム!$A$6:$E$60,3,FALSE))</f>
        <v>鳥取</v>
      </c>
      <c r="L19" s="424" t="s">
        <v>361</v>
      </c>
      <c r="M19" s="132" t="str">
        <f>IF(L19="","",VLOOKUP(L19,参加チーム!$A$6:$E$60,3,FALSE))</f>
        <v>糸生</v>
      </c>
      <c r="N19" s="78">
        <v>8</v>
      </c>
      <c r="O19" s="55">
        <v>5</v>
      </c>
      <c r="P19" s="73" t="s">
        <v>338</v>
      </c>
      <c r="Q19" s="64" t="s">
        <v>346</v>
      </c>
      <c r="R19" s="278"/>
      <c r="S19" s="279" t="str">
        <f>IF(J19="",K19,VLOOKUP(J19,参加チーム!$A$6:$F$60,3,FALSE))</f>
        <v>鳥取</v>
      </c>
      <c r="T19" s="279" t="str">
        <f>IF(L19="",M19,VLOOKUP(L19,参加チーム!$A$6:$F$60,3,FALSE))</f>
        <v>糸生</v>
      </c>
    </row>
    <row r="20" spans="1:20" x14ac:dyDescent="0.2">
      <c r="A20" s="980"/>
      <c r="B20" s="603" t="s">
        <v>567</v>
      </c>
      <c r="C20" s="434">
        <f t="shared" si="1"/>
        <v>0.46875000000000006</v>
      </c>
      <c r="D20" s="422" t="s">
        <v>29</v>
      </c>
      <c r="E20" s="9" t="str">
        <f>IF(J20="","",VLOOKUP(J20,参加チーム!$A$6:$E$60,2,FALSE))</f>
        <v>常磐
ホッケースポーツ少年団</v>
      </c>
      <c r="F20" s="16">
        <f>IF(B20="","",VLOOKUP(B20,日程!$AJ$6:$AT$143,10,FALSE))</f>
        <v>0</v>
      </c>
      <c r="G20" s="14" t="s">
        <v>1</v>
      </c>
      <c r="H20" s="17">
        <f>IF(B20="","",VLOOKUP(B20,日程!$AJ$6:$AT$143,11,FALSE))</f>
        <v>4</v>
      </c>
      <c r="I20" s="75" t="str">
        <f>IF(L20="","",VLOOKUP(L20,参加チーム!$A$6:$E$60,2,FALSE))</f>
        <v>大谷
ホッケースポーツ少年団</v>
      </c>
      <c r="J20" s="421" t="s">
        <v>356</v>
      </c>
      <c r="K20" s="18" t="str">
        <f>IF(J20="","",VLOOKUP(J20,参加チーム!$A$6:$E$60,3,FALSE))</f>
        <v>常磐</v>
      </c>
      <c r="L20" s="424" t="s">
        <v>362</v>
      </c>
      <c r="M20" s="132" t="str">
        <f>IF(L20="","",VLOOKUP(L20,参加チーム!$A$6:$E$60,3,FALSE))</f>
        <v>大谷</v>
      </c>
      <c r="N20" s="78">
        <v>8</v>
      </c>
      <c r="O20" s="55">
        <v>5</v>
      </c>
      <c r="P20" s="73" t="s">
        <v>338</v>
      </c>
      <c r="Q20" s="64" t="s">
        <v>346</v>
      </c>
      <c r="R20" s="278"/>
      <c r="S20" s="279" t="str">
        <f>IF(J20="",K20,VLOOKUP(J20,参加チーム!$A$6:$F$60,3,FALSE))</f>
        <v>常磐</v>
      </c>
      <c r="T20" s="279" t="str">
        <f>IF(L20="",M20,VLOOKUP(L20,参加チーム!$A$6:$F$60,3,FALSE))</f>
        <v>大谷</v>
      </c>
    </row>
    <row r="21" spans="1:20" x14ac:dyDescent="0.2">
      <c r="A21" s="980"/>
      <c r="B21" s="603" t="s">
        <v>620</v>
      </c>
      <c r="C21" s="434">
        <f t="shared" si="1"/>
        <v>0.49305555555555564</v>
      </c>
      <c r="D21" s="422" t="s">
        <v>29</v>
      </c>
      <c r="E21" s="9" t="str">
        <f>IF(J21="","",VLOOKUP(J21,参加チーム!$A$6:$E$60,2,FALSE))</f>
        <v>彦根ワイルドキッズ若葉
スポーツ少年団</v>
      </c>
      <c r="F21" s="16">
        <f>IF(B21="","",VLOOKUP(B21,日程!$AJ$6:$AT$143,10,FALSE))</f>
        <v>1</v>
      </c>
      <c r="G21" s="14" t="s">
        <v>1</v>
      </c>
      <c r="H21" s="17">
        <f>IF(B21="","",VLOOKUP(B21,日程!$AJ$6:$AT$143,11,FALSE))</f>
        <v>4</v>
      </c>
      <c r="I21" s="75" t="str">
        <f>IF(L21="","",VLOOKUP(L21,参加チーム!$A$6:$E$60,2,FALSE))</f>
        <v>石動・東部
ホッケースポーツ少年団</v>
      </c>
      <c r="J21" s="421" t="s">
        <v>357</v>
      </c>
      <c r="K21" s="18" t="str">
        <f>IF(J21="","",VLOOKUP(J21,参加チーム!$A$6:$E$60,3,FALSE))</f>
        <v>彦根</v>
      </c>
      <c r="L21" s="424" t="s">
        <v>363</v>
      </c>
      <c r="M21" s="132" t="str">
        <f>IF(L21="","",VLOOKUP(L21,参加チーム!$A$6:$E$60,3,FALSE))</f>
        <v>石動・東部</v>
      </c>
      <c r="N21" s="78">
        <v>8</v>
      </c>
      <c r="O21" s="55">
        <v>5</v>
      </c>
      <c r="P21" s="73" t="s">
        <v>338</v>
      </c>
      <c r="Q21" s="64" t="s">
        <v>346</v>
      </c>
      <c r="R21" s="278"/>
      <c r="S21" s="279" t="str">
        <f>IF(J21="",K21,VLOOKUP(J21,参加チーム!$A$6:$F$60,3,FALSE))</f>
        <v>彦根</v>
      </c>
      <c r="T21" s="279" t="str">
        <f>IF(L21="",M21,VLOOKUP(L21,参加チーム!$A$6:$F$60,3,FALSE))</f>
        <v>石動・東部</v>
      </c>
    </row>
    <row r="22" spans="1:20" x14ac:dyDescent="0.2">
      <c r="A22" s="980"/>
      <c r="B22" s="602" t="s">
        <v>602</v>
      </c>
      <c r="C22" s="275">
        <f t="shared" si="1"/>
        <v>0.51736111111111116</v>
      </c>
      <c r="D22" s="9" t="s">
        <v>27</v>
      </c>
      <c r="E22" s="9" t="str">
        <f>IF(J22="","",VLOOKUP(J22,参加チーム!$A$6:$E$60,2,FALSE))</f>
        <v>はんのう
ホッケースポーツ少年団</v>
      </c>
      <c r="F22" s="16">
        <f>IF(B22="","",VLOOKUP(B22,日程!$AJ$6:$AT$143,10,FALSE))</f>
        <v>0</v>
      </c>
      <c r="G22" s="14" t="s">
        <v>1</v>
      </c>
      <c r="H22" s="17">
        <f>IF(B22="","",VLOOKUP(B22,日程!$AJ$6:$AT$143,11,FALSE))</f>
        <v>5</v>
      </c>
      <c r="I22" s="75" t="str">
        <f>IF(L22="","",VLOOKUP(L22,参加チーム!$A$6:$E$60,2,FALSE))</f>
        <v>鳥上
ホッケースポーツ少年団</v>
      </c>
      <c r="J22" s="194">
        <v>4</v>
      </c>
      <c r="K22" s="18" t="str">
        <f>IF(J22="","",VLOOKUP(J22,参加チーム!$A$6:$E$60,3,FALSE))</f>
        <v>はんのう</v>
      </c>
      <c r="L22" s="195">
        <v>17</v>
      </c>
      <c r="M22" s="132" t="str">
        <f>IF(L22="","",VLOOKUP(L22,参加チーム!$A$6:$E$60,3,FALSE))</f>
        <v>鳥上</v>
      </c>
      <c r="N22" s="78">
        <v>8</v>
      </c>
      <c r="O22" s="55">
        <v>5</v>
      </c>
      <c r="P22" s="73" t="s">
        <v>338</v>
      </c>
      <c r="Q22" s="64" t="s">
        <v>346</v>
      </c>
      <c r="R22" s="278"/>
      <c r="S22" s="279" t="str">
        <f>IF(J22="",K22,VLOOKUP(J22,参加チーム!$A$6:$F$60,3,FALSE))</f>
        <v>はんのう</v>
      </c>
      <c r="T22" s="279" t="str">
        <f>IF(L22="",M22,VLOOKUP(L22,参加チーム!$A$6:$F$60,3,FALSE))</f>
        <v>鳥上</v>
      </c>
    </row>
    <row r="23" spans="1:20" x14ac:dyDescent="0.2">
      <c r="A23" s="980"/>
      <c r="B23" s="602" t="s">
        <v>603</v>
      </c>
      <c r="C23" s="275">
        <f t="shared" si="1"/>
        <v>0.54166666666666674</v>
      </c>
      <c r="D23" s="9" t="s">
        <v>27</v>
      </c>
      <c r="E23" s="9" t="str">
        <f>IF(J23="","",VLOOKUP(J23,参加チーム!$A$6:$E$60,2,FALSE))</f>
        <v>Echizen　HOMES²
スポーツ少年団</v>
      </c>
      <c r="F23" s="16">
        <f>IF(B23="","",VLOOKUP(B23,日程!$AJ$6:$AT$143,10,FALSE))</f>
        <v>1</v>
      </c>
      <c r="G23" s="14" t="s">
        <v>1</v>
      </c>
      <c r="H23" s="17">
        <f>IF(B23="","",VLOOKUP(B23,日程!$AJ$6:$AT$143,11,FALSE))</f>
        <v>7</v>
      </c>
      <c r="I23" s="75" t="str">
        <f>IF(L23="","",VLOOKUP(L23,参加チーム!$A$6:$E$60,2,FALSE))</f>
        <v>日光ビクトリー
ホッケースポーツ少年団</v>
      </c>
      <c r="J23" s="194">
        <v>10</v>
      </c>
      <c r="K23" s="18" t="str">
        <f>IF(J23="","",VLOOKUP(J23,参加チーム!$A$6:$E$60,3,FALSE))</f>
        <v>Echizen</v>
      </c>
      <c r="L23" s="195">
        <v>2</v>
      </c>
      <c r="M23" s="132" t="str">
        <f>IF(L23="","",VLOOKUP(L23,参加チーム!$A$6:$E$60,3,FALSE))</f>
        <v>日光</v>
      </c>
      <c r="N23" s="78">
        <v>8</v>
      </c>
      <c r="O23" s="55">
        <v>5</v>
      </c>
      <c r="P23" s="73" t="s">
        <v>338</v>
      </c>
      <c r="Q23" s="64" t="s">
        <v>346</v>
      </c>
      <c r="R23" s="278"/>
      <c r="S23" s="279" t="str">
        <f>IF(J23="",K23,VLOOKUP(J23,参加チーム!$A$6:$F$60,3,FALSE))</f>
        <v>Echizen</v>
      </c>
      <c r="T23" s="279" t="str">
        <f>IF(L23="",M23,VLOOKUP(L23,参加チーム!$A$6:$F$60,3,FALSE))</f>
        <v>日光</v>
      </c>
    </row>
    <row r="24" spans="1:20" x14ac:dyDescent="0.2">
      <c r="A24" s="980"/>
      <c r="B24" s="603" t="s">
        <v>621</v>
      </c>
      <c r="C24" s="434">
        <f t="shared" si="1"/>
        <v>0.56597222222222232</v>
      </c>
      <c r="D24" s="422" t="s">
        <v>29</v>
      </c>
      <c r="E24" s="9" t="str">
        <f>IF(J24="","",VLOOKUP(J24,参加チーム!$A$6:$E$60,2,FALSE))</f>
        <v>南アルプス
ホッケースポーツ少年団</v>
      </c>
      <c r="F24" s="16">
        <f>IF(B24="","",VLOOKUP(B24,日程!$AJ$6:$AT$143,10,FALSE))</f>
        <v>0</v>
      </c>
      <c r="G24" s="14" t="s">
        <v>1</v>
      </c>
      <c r="H24" s="17">
        <f>IF(B24="","",VLOOKUP(B24,日程!$AJ$6:$AT$143,11,FALSE))</f>
        <v>0</v>
      </c>
      <c r="I24" s="75" t="str">
        <f>IF(L24="","",VLOOKUP(L24,参加チーム!$A$6:$E$60,2,FALSE))</f>
        <v>春照
ホッケースポーツ少年団</v>
      </c>
      <c r="J24" s="421" t="s">
        <v>359</v>
      </c>
      <c r="K24" s="18" t="str">
        <f>IF(J24="","",VLOOKUP(J24,参加チーム!$A$6:$E$60,3,FALSE))</f>
        <v>南アルプス</v>
      </c>
      <c r="L24" s="424" t="s">
        <v>364</v>
      </c>
      <c r="M24" s="132" t="str">
        <f>IF(L24="","",VLOOKUP(L24,参加チーム!$A$6:$E$60,3,FALSE))</f>
        <v>春照</v>
      </c>
      <c r="N24" s="78">
        <v>8</v>
      </c>
      <c r="O24" s="55">
        <v>5</v>
      </c>
      <c r="P24" s="73" t="s">
        <v>338</v>
      </c>
      <c r="Q24" s="64" t="s">
        <v>346</v>
      </c>
      <c r="R24" s="278"/>
      <c r="S24" s="279" t="str">
        <f>IF(J24="",K24,VLOOKUP(J24,参加チーム!$A$6:$F$60,3,FALSE))</f>
        <v>南アルプス</v>
      </c>
      <c r="T24" s="279" t="str">
        <f>IF(L24="",M24,VLOOKUP(L24,参加チーム!$A$6:$F$60,3,FALSE))</f>
        <v>春照</v>
      </c>
    </row>
    <row r="25" spans="1:20" x14ac:dyDescent="0.2">
      <c r="A25" s="980"/>
      <c r="B25" s="603" t="s">
        <v>622</v>
      </c>
      <c r="C25" s="434">
        <f t="shared" si="1"/>
        <v>0.5902777777777779</v>
      </c>
      <c r="D25" s="422" t="s">
        <v>29</v>
      </c>
      <c r="E25" s="9" t="str">
        <f>IF(J25="","",VLOOKUP(J25,参加チーム!$A$6:$E$60,2,FALSE))</f>
        <v>Echizen　HOMES²
スポーツ少年団</v>
      </c>
      <c r="F25" s="16">
        <f>IF(B25="","",VLOOKUP(B25,日程!$AJ$6:$AT$143,10,FALSE))</f>
        <v>1</v>
      </c>
      <c r="G25" s="14" t="s">
        <v>1</v>
      </c>
      <c r="H25" s="17">
        <f>IF(B25="","",VLOOKUP(B25,日程!$AJ$6:$AT$143,11,FALSE))</f>
        <v>2</v>
      </c>
      <c r="I25" s="75" t="str">
        <f>IF(L25="","",VLOOKUP(L25,参加チーム!$A$6:$E$60,2,FALSE))</f>
        <v>丹波・瑞穂
ホッケースポーツ少年団</v>
      </c>
      <c r="J25" s="421" t="s">
        <v>360</v>
      </c>
      <c r="K25" s="18" t="str">
        <f>IF(J25="","",VLOOKUP(J25,参加チーム!$A$6:$E$60,3,FALSE))</f>
        <v>Echizen</v>
      </c>
      <c r="L25" s="424" t="s">
        <v>365</v>
      </c>
      <c r="M25" s="132" t="str">
        <f>IF(L25="","",VLOOKUP(L25,参加チーム!$A$6:$E$60,3,FALSE))</f>
        <v>丹波・瑞穂</v>
      </c>
      <c r="N25" s="78">
        <v>8</v>
      </c>
      <c r="O25" s="55">
        <v>5</v>
      </c>
      <c r="P25" s="73" t="s">
        <v>338</v>
      </c>
      <c r="Q25" s="64" t="s">
        <v>346</v>
      </c>
      <c r="R25" s="278"/>
      <c r="S25" s="279" t="str">
        <f>IF(J25="",K25,VLOOKUP(J25,参加チーム!$A$6:$F$60,3,FALSE))</f>
        <v>Echizen</v>
      </c>
      <c r="T25" s="279" t="str">
        <f>IF(L25="",M25,VLOOKUP(L25,参加チーム!$A$6:$F$60,3,FALSE))</f>
        <v>丹波・瑞穂</v>
      </c>
    </row>
    <row r="26" spans="1:20" x14ac:dyDescent="0.2">
      <c r="A26" s="980"/>
      <c r="B26" s="602" t="s">
        <v>604</v>
      </c>
      <c r="C26" s="275">
        <f t="shared" si="1"/>
        <v>0.61458333333333348</v>
      </c>
      <c r="D26" s="9" t="s">
        <v>27</v>
      </c>
      <c r="E26" s="9" t="str">
        <f>IF(J26="","",VLOOKUP(J26,参加チーム!$A$6:$E$60,2,FALSE))</f>
        <v>八川小学校
ホッケースポーツ少年団</v>
      </c>
      <c r="F26" s="16">
        <f>IF(B26="","",VLOOKUP(B26,日程!$AJ$6:$AT$143,10,FALSE))</f>
        <v>4</v>
      </c>
      <c r="G26" s="14" t="s">
        <v>1</v>
      </c>
      <c r="H26" s="17">
        <f>IF(B26="","",VLOOKUP(B26,日程!$AJ$6:$AT$143,11,FALSE))</f>
        <v>1</v>
      </c>
      <c r="I26" s="75" t="str">
        <f>IF(L26="","",VLOOKUP(L26,参加チーム!$A$6:$E$60,2,FALSE))</f>
        <v>各務原市
ホッケースポーツ少年団</v>
      </c>
      <c r="J26" s="194">
        <v>18</v>
      </c>
      <c r="K26" s="18" t="str">
        <f>IF(J26="","",VLOOKUP(J26,参加チーム!$A$6:$E$60,3,FALSE))</f>
        <v>八川</v>
      </c>
      <c r="L26" s="195">
        <v>11</v>
      </c>
      <c r="M26" s="132" t="str">
        <f>IF(L26="","",VLOOKUP(L26,参加チーム!$A$6:$E$60,3,FALSE))</f>
        <v>各務原</v>
      </c>
      <c r="N26" s="78">
        <v>8</v>
      </c>
      <c r="O26" s="55">
        <v>5</v>
      </c>
      <c r="P26" s="73" t="s">
        <v>338</v>
      </c>
      <c r="Q26" s="64" t="s">
        <v>346</v>
      </c>
      <c r="R26" s="278"/>
      <c r="S26" s="279" t="str">
        <f>IF(J26="",K26,VLOOKUP(J26,参加チーム!$A$6:$F$60,3,FALSE))</f>
        <v>八川</v>
      </c>
      <c r="T26" s="279" t="str">
        <f>IF(L26="",M26,VLOOKUP(L26,参加チーム!$A$6:$F$60,3,FALSE))</f>
        <v>各務原</v>
      </c>
    </row>
    <row r="27" spans="1:20" x14ac:dyDescent="0.2">
      <c r="A27" s="980"/>
      <c r="B27" s="602" t="s">
        <v>605</v>
      </c>
      <c r="C27" s="275">
        <f t="shared" si="1"/>
        <v>0.63888888888888906</v>
      </c>
      <c r="D27" s="9" t="s">
        <v>27</v>
      </c>
      <c r="E27" s="9" t="str">
        <f>IF(J27="","",VLOOKUP(J27,参加チーム!$A$6:$E$60,2,FALSE))</f>
        <v>鳥取Ｊｒ
ホッケークラブスポーツ少年団</v>
      </c>
      <c r="F27" s="16">
        <f>IF(B27="","",VLOOKUP(B27,日程!$AJ$6:$AT$143,10,FALSE))</f>
        <v>4</v>
      </c>
      <c r="G27" s="14" t="s">
        <v>1</v>
      </c>
      <c r="H27" s="17">
        <f>IF(B27="","",VLOOKUP(B27,日程!$AJ$6:$AT$143,11,FALSE))</f>
        <v>0</v>
      </c>
      <c r="I27" s="75" t="str">
        <f>IF(L27="","",VLOOKUP(L27,参加チーム!$A$6:$E$60,2,FALSE))</f>
        <v>大谷
ホッケースポーツ少年団</v>
      </c>
      <c r="J27" s="194">
        <v>15</v>
      </c>
      <c r="K27" s="18" t="str">
        <f>IF(J27="","",VLOOKUP(J27,参加チーム!$A$6:$E$60,3,FALSE))</f>
        <v>鳥取</v>
      </c>
      <c r="L27" s="195">
        <v>6</v>
      </c>
      <c r="M27" s="132" t="str">
        <f>IF(L27="","",VLOOKUP(L27,参加チーム!$A$6:$E$60,3,FALSE))</f>
        <v>大谷</v>
      </c>
      <c r="N27" s="78">
        <v>8</v>
      </c>
      <c r="O27" s="55">
        <v>5</v>
      </c>
      <c r="P27" s="73" t="s">
        <v>338</v>
      </c>
      <c r="Q27" s="64" t="s">
        <v>346</v>
      </c>
      <c r="R27" s="278"/>
      <c r="S27" s="279" t="str">
        <f>IF(J27="",K27,VLOOKUP(J27,参加チーム!$A$6:$F$60,3,FALSE))</f>
        <v>鳥取</v>
      </c>
      <c r="T27" s="279" t="str">
        <f>IF(L27="",M27,VLOOKUP(L27,参加チーム!$A$6:$F$60,3,FALSE))</f>
        <v>大谷</v>
      </c>
    </row>
    <row r="28" spans="1:20" x14ac:dyDescent="0.2">
      <c r="A28" s="980"/>
      <c r="B28" s="603" t="s">
        <v>623</v>
      </c>
      <c r="C28" s="434">
        <f t="shared" si="1"/>
        <v>0.66319444444444464</v>
      </c>
      <c r="D28" s="422" t="s">
        <v>29</v>
      </c>
      <c r="E28" s="9" t="str">
        <f>IF(J28="","",VLOOKUP(J28,参加チーム!$A$6:$E$60,2,FALSE))</f>
        <v>常磐
ホッケースポーツ少年団</v>
      </c>
      <c r="F28" s="16">
        <f>IF(B28="","",VLOOKUP(B28,日程!$AJ$6:$AT$143,10,FALSE))</f>
        <v>0</v>
      </c>
      <c r="G28" s="14" t="s">
        <v>1</v>
      </c>
      <c r="H28" s="17">
        <f>IF(B28="","",VLOOKUP(B28,日程!$AJ$6:$AT$143,11,FALSE))</f>
        <v>0</v>
      </c>
      <c r="I28" s="75" t="str">
        <f>IF(L28="","",VLOOKUP(L28,参加チーム!$A$6:$E$60,2,FALSE))</f>
        <v>横田小
ホッケースポーツ少年団</v>
      </c>
      <c r="J28" s="421" t="s">
        <v>356</v>
      </c>
      <c r="K28" s="18" t="str">
        <f>IF(J28="","",VLOOKUP(J28,参加チーム!$A$6:$E$60,3,FALSE))</f>
        <v>常磐</v>
      </c>
      <c r="L28" s="424" t="s">
        <v>366</v>
      </c>
      <c r="M28" s="132" t="str">
        <f>IF(L28="","",VLOOKUP(L28,参加チーム!$A$6:$E$60,3,FALSE))</f>
        <v>横田</v>
      </c>
      <c r="N28" s="78">
        <v>8</v>
      </c>
      <c r="O28" s="55">
        <v>5</v>
      </c>
      <c r="P28" s="73" t="s">
        <v>338</v>
      </c>
      <c r="Q28" s="64" t="s">
        <v>346</v>
      </c>
      <c r="R28" s="278"/>
      <c r="S28" s="279" t="str">
        <f>IF(J28="",K28,VLOOKUP(J28,参加チーム!$A$6:$F$60,3,FALSE))</f>
        <v>常磐</v>
      </c>
      <c r="T28" s="279" t="str">
        <f>IF(L28="",M28,VLOOKUP(L28,参加チーム!$A$6:$F$60,3,FALSE))</f>
        <v>横田</v>
      </c>
    </row>
    <row r="29" spans="1:20" x14ac:dyDescent="0.2">
      <c r="A29" s="980"/>
      <c r="B29" s="603" t="s">
        <v>634</v>
      </c>
      <c r="C29" s="272" t="s">
        <v>319</v>
      </c>
      <c r="D29" s="422" t="s">
        <v>29</v>
      </c>
      <c r="E29" s="9" t="str">
        <f>IF(J29="",K29,VLOOKUP(J29,参加チーム!$A$6:$F$60,2,FALSE))</f>
        <v>Echizen　HOMES²
スポーツ少年団</v>
      </c>
      <c r="F29" s="16">
        <f>IF(B29="","",VLOOKUP(B29,日程!$AJ$6:$AT$143,10,FALSE))</f>
        <v>0</v>
      </c>
      <c r="G29" s="14" t="s">
        <v>1</v>
      </c>
      <c r="H29" s="17">
        <f>IF(B29="","",VLOOKUP(B29,日程!$AJ$6:$AT$143,11,FALSE))</f>
        <v>5</v>
      </c>
      <c r="I29" s="75" t="str">
        <f>IF(L29="",M29,VLOOKUP(L29,参加チーム!$A$6:$F$60,2,FALSE))</f>
        <v>ＫＵＧＡ
ホッケースポーツ少年団</v>
      </c>
      <c r="J29" s="131" t="s">
        <v>382</v>
      </c>
      <c r="K29" s="18" t="str">
        <f>IF(J29="","",VLOOKUP(J29,参加チーム!$A$6:$E$60,3,FALSE))</f>
        <v>Echizen</v>
      </c>
      <c r="L29" s="18" t="s">
        <v>353</v>
      </c>
      <c r="M29" s="132" t="str">
        <f>IF(L29="","",VLOOKUP(L29,参加チーム!$A$6:$E$60,3,FALSE))</f>
        <v>ＫＵＧＡ</v>
      </c>
      <c r="N29" s="78">
        <v>8</v>
      </c>
      <c r="O29" s="55">
        <v>6</v>
      </c>
      <c r="P29" s="73" t="s">
        <v>339</v>
      </c>
      <c r="Q29" s="64" t="s">
        <v>346</v>
      </c>
      <c r="R29" s="278"/>
      <c r="S29" s="279" t="str">
        <f>IF(J29="",K29,VLOOKUP(J29,参加チーム!$A$6:$F$60,3,FALSE))</f>
        <v>Echizen</v>
      </c>
      <c r="T29" s="279" t="str">
        <f>IF(L29="",M29,VLOOKUP(L29,参加チーム!$A$6:$F$60,3,FALSE))</f>
        <v>ＫＵＧＡ</v>
      </c>
    </row>
    <row r="30" spans="1:20" x14ac:dyDescent="0.2">
      <c r="A30" s="980"/>
      <c r="B30" s="604" t="s">
        <v>635</v>
      </c>
      <c r="C30" s="543">
        <f>C29+"００：３５"</f>
        <v>0.4201388888888889</v>
      </c>
      <c r="D30" s="435" t="s">
        <v>29</v>
      </c>
      <c r="E30" s="23" t="str">
        <f>IF(J30="",K30,VLOOKUP(J30,参加チーム!$A$6:$F$60,2,FALSE))</f>
        <v>蟹谷
ホッケースポーツ少年団</v>
      </c>
      <c r="F30" s="19">
        <f>IF(B30="","",VLOOKUP(B30,日程!$AJ$6:$AT$143,10,FALSE))</f>
        <v>2</v>
      </c>
      <c r="G30" s="20" t="s">
        <v>1</v>
      </c>
      <c r="H30" s="21">
        <f>IF(B30="","",VLOOKUP(B30,日程!$AJ$6:$AT$143,11,FALSE))</f>
        <v>0</v>
      </c>
      <c r="I30" s="126" t="str">
        <f>IF(L30="",M30,VLOOKUP(L30,参加チーム!$A$6:$F$60,2,FALSE))</f>
        <v>丹波・瑞穂
ホッケースポーツ少年団</v>
      </c>
      <c r="J30" s="133" t="s">
        <v>383</v>
      </c>
      <c r="K30" s="22" t="str">
        <f>IF(J30="","",VLOOKUP(J30,参加チーム!$A$6:$E$60,3,FALSE))</f>
        <v>蟹谷</v>
      </c>
      <c r="L30" s="22" t="s">
        <v>365</v>
      </c>
      <c r="M30" s="134" t="str">
        <f>IF(L30="","",VLOOKUP(L30,参加チーム!$A$6:$E$60,3,FALSE))</f>
        <v>丹波・瑞穂</v>
      </c>
      <c r="N30" s="80">
        <v>8</v>
      </c>
      <c r="O30" s="56">
        <v>6</v>
      </c>
      <c r="P30" s="74" t="s">
        <v>338</v>
      </c>
      <c r="Q30" s="65" t="s">
        <v>346</v>
      </c>
      <c r="R30" s="278"/>
      <c r="S30" s="279" t="str">
        <f>IF(J30="",K30,VLOOKUP(J30,参加チーム!$A$6:$F$60,3,FALSE))</f>
        <v>蟹谷</v>
      </c>
      <c r="T30" s="279" t="str">
        <f>IF(L30="",M30,VLOOKUP(L30,参加チーム!$A$6:$F$60,3,FALSE))</f>
        <v>丹波・瑞穂</v>
      </c>
    </row>
    <row r="31" spans="1:20" ht="17.100000000000001" customHeight="1" x14ac:dyDescent="0.2">
      <c r="A31" s="980"/>
      <c r="B31" s="617" t="s">
        <v>606</v>
      </c>
      <c r="C31" s="277" t="s">
        <v>319</v>
      </c>
      <c r="D31" s="12" t="s">
        <v>27</v>
      </c>
      <c r="E31" s="12" t="str">
        <f>IF(J31="",K31,VLOOKUP(J31,参加チーム!$A$6:$F$60,2,FALSE))</f>
        <v>鳥取Ｊｒ
ホッケークラブスポーツ少年団</v>
      </c>
      <c r="F31" s="10">
        <f>IF(B31="","",VLOOKUP(B31,日程!$AJ$6:$AT$143,10,FALSE))</f>
        <v>4</v>
      </c>
      <c r="G31" s="8" t="s">
        <v>1</v>
      </c>
      <c r="H31" s="11">
        <f>IF(B31="","",VLOOKUP(B31,日程!$AJ$6:$AT$143,11,FALSE))</f>
        <v>0</v>
      </c>
      <c r="I31" s="125" t="str">
        <f>IF(L31="",M31,VLOOKUP(L31,参加チーム!$A$6:$F$60,2,FALSE))</f>
        <v>南アルプス
ホッケースポーツ少年団</v>
      </c>
      <c r="J31" s="192">
        <v>15</v>
      </c>
      <c r="K31" s="13" t="str">
        <f>IF(J31="","",VLOOKUP(J31,参加チーム!$A$6:$E$60,3,FALSE))</f>
        <v>鳥取</v>
      </c>
      <c r="L31" s="13">
        <v>5</v>
      </c>
      <c r="M31" s="130" t="str">
        <f>IF(L31="","",VLOOKUP(L31,参加チーム!$A$6:$E$60,3,FALSE))</f>
        <v>南アルプス</v>
      </c>
      <c r="N31" s="76">
        <v>8</v>
      </c>
      <c r="O31" s="51">
        <v>5</v>
      </c>
      <c r="P31" s="72" t="s">
        <v>341</v>
      </c>
      <c r="Q31" s="57" t="s">
        <v>346</v>
      </c>
      <c r="R31" s="278"/>
      <c r="S31" s="279" t="str">
        <f>IF(J31="",K31,VLOOKUP(J31,参加チーム!$A$6:$F$60,3,FALSE))</f>
        <v>鳥取</v>
      </c>
      <c r="T31" s="279" t="str">
        <f>IF(L31="",M31,VLOOKUP(L31,参加チーム!$A$6:$F$60,3,FALSE))</f>
        <v>南アルプス</v>
      </c>
    </row>
    <row r="32" spans="1:20" x14ac:dyDescent="0.2">
      <c r="A32" s="980"/>
      <c r="B32" s="618" t="s">
        <v>607</v>
      </c>
      <c r="C32" s="257">
        <f>C31+"００：３５"</f>
        <v>0.4201388888888889</v>
      </c>
      <c r="D32" s="9" t="s">
        <v>27</v>
      </c>
      <c r="E32" s="9" t="str">
        <f>IF(J32="",K32,VLOOKUP(J32,参加チーム!$A$6:$F$60,2,FALSE))</f>
        <v>朝日
ホッケースポーツ少年団</v>
      </c>
      <c r="F32" s="16">
        <f>IF(B32="","",VLOOKUP(B32,日程!$AJ$6:$AT$143,10,FALSE))</f>
        <v>3</v>
      </c>
      <c r="G32" s="14" t="s">
        <v>1</v>
      </c>
      <c r="H32" s="17">
        <f>IF(B32="","",VLOOKUP(B32,日程!$AJ$6:$AT$143,11,FALSE))</f>
        <v>0</v>
      </c>
      <c r="I32" s="75" t="str">
        <f>IF(L32="",M32,VLOOKUP(L32,参加チーム!$A$6:$F$60,2,FALSE))</f>
        <v>彦根ワイルドキッズ若葉
スポーツ少年団</v>
      </c>
      <c r="J32" s="194">
        <v>9</v>
      </c>
      <c r="K32" s="18" t="str">
        <f>IF(J32="","",VLOOKUP(J32,参加チーム!$A$6:$E$60,3,FALSE))</f>
        <v>朝日</v>
      </c>
      <c r="L32" s="18">
        <v>12</v>
      </c>
      <c r="M32" s="132" t="str">
        <f>IF(L32="","",VLOOKUP(L32,参加チーム!$A$6:$E$60,3,FALSE))</f>
        <v>彦根</v>
      </c>
      <c r="N32" s="77">
        <v>8</v>
      </c>
      <c r="O32" s="52">
        <v>5</v>
      </c>
      <c r="P32" s="73" t="s">
        <v>340</v>
      </c>
      <c r="Q32" s="64" t="s">
        <v>346</v>
      </c>
      <c r="R32" s="278"/>
      <c r="S32" s="279" t="str">
        <f>IF(J32="",K32,VLOOKUP(J32,参加チーム!$A$6:$F$60,3,FALSE))</f>
        <v>朝日</v>
      </c>
      <c r="T32" s="279" t="str">
        <f>IF(L32="",M32,VLOOKUP(L32,参加チーム!$A$6:$F$60,3,FALSE))</f>
        <v>彦根</v>
      </c>
    </row>
    <row r="33" spans="1:20" x14ac:dyDescent="0.2">
      <c r="A33" s="980"/>
      <c r="B33" s="619" t="s">
        <v>624</v>
      </c>
      <c r="C33" s="272">
        <f t="shared" ref="C33:C41" si="2">C32+"００：３５"</f>
        <v>0.44444444444444448</v>
      </c>
      <c r="D33" s="422" t="s">
        <v>29</v>
      </c>
      <c r="E33" s="9" t="str">
        <f>IF(J33="",K33,VLOOKUP(J33,参加チーム!$A$6:$F$60,2,FALSE))</f>
        <v>Echizen　HOMES²
スポーツ少年団</v>
      </c>
      <c r="F33" s="16">
        <f>IF(B33="","",VLOOKUP(B33,日程!$AJ$6:$AT$143,10,FALSE))</f>
        <v>0</v>
      </c>
      <c r="G33" s="14" t="s">
        <v>1</v>
      </c>
      <c r="H33" s="17">
        <f>IF(B33="","",VLOOKUP(B33,日程!$AJ$6:$AT$143,11,FALSE))</f>
        <v>3</v>
      </c>
      <c r="I33" s="75" t="str">
        <f>IF(L33="",M33,VLOOKUP(L33,参加チーム!$A$6:$F$60,2,FALSE))</f>
        <v>蟹谷
ホッケースポーツ少年団</v>
      </c>
      <c r="J33" s="421" t="s">
        <v>367</v>
      </c>
      <c r="K33" s="18" t="str">
        <f>IF(J33="","",VLOOKUP(J33,参加チーム!$A$6:$E$60,3,FALSE))</f>
        <v>Echizen</v>
      </c>
      <c r="L33" s="423" t="s">
        <v>370</v>
      </c>
      <c r="M33" s="132" t="str">
        <f>IF(L33="","",VLOOKUP(L33,参加チーム!$A$6:$E$60,3,FALSE))</f>
        <v>蟹谷</v>
      </c>
      <c r="N33" s="77">
        <v>8</v>
      </c>
      <c r="O33" s="52">
        <v>5</v>
      </c>
      <c r="P33" s="73" t="s">
        <v>340</v>
      </c>
      <c r="Q33" s="64" t="s">
        <v>346</v>
      </c>
      <c r="R33" s="278"/>
      <c r="S33" s="279" t="str">
        <f>IF(J33="",K33,VLOOKUP(J33,参加チーム!$A$6:$F$60,3,FALSE))</f>
        <v>Echizen</v>
      </c>
      <c r="T33" s="279" t="str">
        <f>IF(L33="",M33,VLOOKUP(L33,参加チーム!$A$6:$F$60,3,FALSE))</f>
        <v>蟹谷</v>
      </c>
    </row>
    <row r="34" spans="1:20" x14ac:dyDescent="0.2">
      <c r="A34" s="980"/>
      <c r="B34" s="619" t="s">
        <v>625</v>
      </c>
      <c r="C34" s="272">
        <f t="shared" si="2"/>
        <v>0.46875000000000006</v>
      </c>
      <c r="D34" s="422" t="s">
        <v>29</v>
      </c>
      <c r="E34" s="9" t="str">
        <f>IF(J34="",K34,VLOOKUP(J34,参加チーム!$A$6:$F$60,2,FALSE))</f>
        <v>水堀・沼宮内
ホッケースポーツ少年団</v>
      </c>
      <c r="F34" s="16">
        <f>IF(B34="","",VLOOKUP(B34,日程!$AJ$6:$AT$143,10,FALSE))</f>
        <v>1</v>
      </c>
      <c r="G34" s="14" t="s">
        <v>1</v>
      </c>
      <c r="H34" s="17">
        <f>IF(B34="","",VLOOKUP(B34,日程!$AJ$6:$AT$143,11,FALSE))</f>
        <v>0</v>
      </c>
      <c r="I34" s="75" t="str">
        <f>IF(L34="",M34,VLOOKUP(L34,参加チーム!$A$6:$F$60,2,FALSE))</f>
        <v>広島
ホッケースポーツ少年団</v>
      </c>
      <c r="J34" s="421" t="s">
        <v>368</v>
      </c>
      <c r="K34" s="18" t="str">
        <f>IF(J34="","",VLOOKUP(J34,参加チーム!$A$6:$E$60,3,FALSE))</f>
        <v>水堀・沼宮内</v>
      </c>
      <c r="L34" s="423" t="s">
        <v>371</v>
      </c>
      <c r="M34" s="132" t="str">
        <f>IF(L34="","",VLOOKUP(L34,参加チーム!$A$6:$E$60,3,FALSE))</f>
        <v>広島</v>
      </c>
      <c r="N34" s="77">
        <v>8</v>
      </c>
      <c r="O34" s="52">
        <v>5</v>
      </c>
      <c r="P34" s="73" t="s">
        <v>340</v>
      </c>
      <c r="Q34" s="64" t="s">
        <v>346</v>
      </c>
      <c r="R34" s="278"/>
      <c r="S34" s="279" t="str">
        <f>IF(J34="",K34,VLOOKUP(J34,参加チーム!$A$6:$F$60,3,FALSE))</f>
        <v>水堀・沼宮内</v>
      </c>
      <c r="T34" s="279" t="str">
        <f>IF(L34="",M34,VLOOKUP(L34,参加チーム!$A$6:$F$60,3,FALSE))</f>
        <v>広島</v>
      </c>
    </row>
    <row r="35" spans="1:20" x14ac:dyDescent="0.2">
      <c r="A35" s="980"/>
      <c r="B35" s="618" t="s">
        <v>608</v>
      </c>
      <c r="C35" s="257">
        <f t="shared" si="2"/>
        <v>0.49305555555555564</v>
      </c>
      <c r="D35" s="9" t="s">
        <v>27</v>
      </c>
      <c r="E35" s="9" t="str">
        <f>IF(J35="",K35,VLOOKUP(J35,参加チーム!$A$6:$F$60,2,FALSE))</f>
        <v>丹波・瑞穂
ホッケースポーツ少年団</v>
      </c>
      <c r="F35" s="16">
        <f>IF(B35="","",VLOOKUP(B35,日程!$AJ$6:$AT$143,10,FALSE))</f>
        <v>0</v>
      </c>
      <c r="G35" s="14" t="s">
        <v>1</v>
      </c>
      <c r="H35" s="17">
        <f>IF(B35="","",VLOOKUP(B35,日程!$AJ$6:$AT$143,11,FALSE))</f>
        <v>1</v>
      </c>
      <c r="I35" s="75" t="str">
        <f>IF(L35="",M35,VLOOKUP(L35,参加チーム!$A$6:$F$60,2,FALSE))</f>
        <v>朝日
ホッケースポーツ少年団</v>
      </c>
      <c r="J35" s="194">
        <v>14</v>
      </c>
      <c r="K35" s="18" t="str">
        <f>IF(J35="","",VLOOKUP(J35,参加チーム!$A$6:$E$60,3,FALSE))</f>
        <v>丹波・瑞穂</v>
      </c>
      <c r="L35" s="18">
        <v>9</v>
      </c>
      <c r="M35" s="132" t="str">
        <f>IF(L35="","",VLOOKUP(L35,参加チーム!$A$6:$E$60,3,FALSE))</f>
        <v>朝日</v>
      </c>
      <c r="N35" s="77">
        <v>8</v>
      </c>
      <c r="O35" s="52">
        <v>5</v>
      </c>
      <c r="P35" s="73" t="s">
        <v>340</v>
      </c>
      <c r="Q35" s="64" t="s">
        <v>346</v>
      </c>
      <c r="R35" s="278"/>
      <c r="S35" s="279" t="str">
        <f>IF(J35="",K35,VLOOKUP(J35,参加チーム!$A$6:$F$60,3,FALSE))</f>
        <v>丹波・瑞穂</v>
      </c>
      <c r="T35" s="279" t="str">
        <f>IF(L35="",M35,VLOOKUP(L35,参加チーム!$A$6:$F$60,3,FALSE))</f>
        <v>朝日</v>
      </c>
    </row>
    <row r="36" spans="1:20" x14ac:dyDescent="0.2">
      <c r="A36" s="980"/>
      <c r="B36" s="618" t="s">
        <v>609</v>
      </c>
      <c r="C36" s="257">
        <f t="shared" si="2"/>
        <v>0.51736111111111116</v>
      </c>
      <c r="D36" s="9" t="s">
        <v>27</v>
      </c>
      <c r="E36" s="9" t="str">
        <f>IF(J36="",K36,VLOOKUP(J36,参加チーム!$A$6:$F$60,2,FALSE))</f>
        <v>春照
ホッケースポーツ少年団</v>
      </c>
      <c r="F36" s="16">
        <f>IF(B36="","",VLOOKUP(B36,日程!$AJ$6:$AT$143,10,FALSE))</f>
        <v>4</v>
      </c>
      <c r="G36" s="14" t="s">
        <v>1</v>
      </c>
      <c r="H36" s="17">
        <f>IF(B36="","",VLOOKUP(B36,日程!$AJ$6:$AT$143,11,FALSE))</f>
        <v>0</v>
      </c>
      <c r="I36" s="75" t="str">
        <f>IF(L36="",M36,VLOOKUP(L36,参加チーム!$A$6:$F$60,2,FALSE))</f>
        <v>各務原市
ホッケースポーツ少年団</v>
      </c>
      <c r="J36" s="194">
        <v>13</v>
      </c>
      <c r="K36" s="18" t="str">
        <f>IF(J36="","",VLOOKUP(J36,参加チーム!$A$6:$E$60,3,FALSE))</f>
        <v>春照</v>
      </c>
      <c r="L36" s="18">
        <v>11</v>
      </c>
      <c r="M36" s="132" t="str">
        <f>IF(L36="","",VLOOKUP(L36,参加チーム!$A$6:$E$60,3,FALSE))</f>
        <v>各務原</v>
      </c>
      <c r="N36" s="77">
        <v>8</v>
      </c>
      <c r="O36" s="52">
        <v>5</v>
      </c>
      <c r="P36" s="73" t="s">
        <v>340</v>
      </c>
      <c r="Q36" s="64" t="s">
        <v>346</v>
      </c>
      <c r="R36" s="278"/>
      <c r="S36" s="279" t="str">
        <f>IF(J36="",K36,VLOOKUP(J36,参加チーム!$A$6:$F$60,3,FALSE))</f>
        <v>春照</v>
      </c>
      <c r="T36" s="279" t="str">
        <f>IF(L36="",M36,VLOOKUP(L36,参加チーム!$A$6:$F$60,3,FALSE))</f>
        <v>各務原</v>
      </c>
    </row>
    <row r="37" spans="1:20" x14ac:dyDescent="0.2">
      <c r="A37" s="980"/>
      <c r="B37" s="618" t="s">
        <v>610</v>
      </c>
      <c r="C37" s="257">
        <f t="shared" si="2"/>
        <v>0.54166666666666674</v>
      </c>
      <c r="D37" s="9" t="s">
        <v>27</v>
      </c>
      <c r="E37" s="9" t="str">
        <f>IF(J37="",K37,VLOOKUP(J37,参加チーム!$A$6:$F$60,2,FALSE))</f>
        <v>鳥取Ｊｒ
ホッケークラブスポーツ少年団</v>
      </c>
      <c r="F37" s="16">
        <f>IF(B37="","",VLOOKUP(B37,日程!$AJ$6:$AT$143,10,FALSE))</f>
        <v>2</v>
      </c>
      <c r="G37" s="14" t="s">
        <v>1</v>
      </c>
      <c r="H37" s="17">
        <f>IF(B37="","",VLOOKUP(B37,日程!$AJ$6:$AT$143,11,FALSE))</f>
        <v>1</v>
      </c>
      <c r="I37" s="75" t="str">
        <f>IF(L37="",M37,VLOOKUP(L37,参加チーム!$A$6:$F$60,2,FALSE))</f>
        <v>横田小
ホッケースポーツ少年団</v>
      </c>
      <c r="J37" s="194">
        <v>15</v>
      </c>
      <c r="K37" s="18" t="str">
        <f>IF(J37="","",VLOOKUP(J37,参加チーム!$A$6:$E$60,3,FALSE))</f>
        <v>鳥取</v>
      </c>
      <c r="L37" s="18">
        <v>16</v>
      </c>
      <c r="M37" s="132" t="str">
        <f>IF(L37="","",VLOOKUP(L37,参加チーム!$A$6:$E$60,3,FALSE))</f>
        <v>横田</v>
      </c>
      <c r="N37" s="77">
        <v>8</v>
      </c>
      <c r="O37" s="52">
        <v>5</v>
      </c>
      <c r="P37" s="73" t="s">
        <v>340</v>
      </c>
      <c r="Q37" s="64" t="s">
        <v>346</v>
      </c>
      <c r="R37" s="278"/>
      <c r="S37" s="279" t="str">
        <f>IF(J37="",K37,VLOOKUP(J37,参加チーム!$A$6:$F$60,3,FALSE))</f>
        <v>鳥取</v>
      </c>
      <c r="T37" s="279" t="str">
        <f>IF(L37="",M37,VLOOKUP(L37,参加チーム!$A$6:$F$60,3,FALSE))</f>
        <v>横田</v>
      </c>
    </row>
    <row r="38" spans="1:20" x14ac:dyDescent="0.2">
      <c r="A38" s="980"/>
      <c r="B38" s="619" t="s">
        <v>626</v>
      </c>
      <c r="C38" s="272">
        <f t="shared" si="2"/>
        <v>0.56597222222222232</v>
      </c>
      <c r="D38" s="422" t="s">
        <v>29</v>
      </c>
      <c r="E38" s="9" t="str">
        <f>IF(J38="",K38,VLOOKUP(J38,参加チーム!$A$6:$F$60,2,FALSE))</f>
        <v>八川小学校ホッケースポーツ少年団</v>
      </c>
      <c r="F38" s="16">
        <f>IF(B38="","",VLOOKUP(B38,日程!$AJ$6:$AT$143,10,FALSE))</f>
        <v>5</v>
      </c>
      <c r="G38" s="14" t="s">
        <v>1</v>
      </c>
      <c r="H38" s="17">
        <f>IF(B38="","",VLOOKUP(B38,日程!$AJ$6:$AT$143,11,FALSE))</f>
        <v>0</v>
      </c>
      <c r="I38" s="75" t="str">
        <f>IF(L38="",M38,VLOOKUP(L38,参加チーム!$A$6:$F$60,2,FALSE))</f>
        <v>彦根ワイルドキッズ若葉
スポーツ少年団</v>
      </c>
      <c r="J38" s="421" t="s">
        <v>348</v>
      </c>
      <c r="K38" s="18" t="str">
        <f>IF(J38="","",VLOOKUP(J38,参加チーム!$A$6:$E$60,3,FALSE))</f>
        <v>八川</v>
      </c>
      <c r="L38" s="423" t="s">
        <v>372</v>
      </c>
      <c r="M38" s="132" t="str">
        <f>IF(L38="","",VLOOKUP(L38,参加チーム!$A$6:$E$60,3,FALSE))</f>
        <v>彦根</v>
      </c>
      <c r="N38" s="77">
        <v>8</v>
      </c>
      <c r="O38" s="52">
        <v>5</v>
      </c>
      <c r="P38" s="73" t="s">
        <v>340</v>
      </c>
      <c r="Q38" s="64" t="s">
        <v>346</v>
      </c>
      <c r="R38" s="278"/>
      <c r="S38" s="279" t="str">
        <f>IF(J38="",K38,VLOOKUP(J38,参加チーム!$A$6:$F$60,3,FALSE))</f>
        <v>八川</v>
      </c>
      <c r="T38" s="279" t="str">
        <f>IF(L38="",M38,VLOOKUP(L38,参加チーム!$A$6:$F$60,3,FALSE))</f>
        <v>彦根</v>
      </c>
    </row>
    <row r="39" spans="1:20" x14ac:dyDescent="0.2">
      <c r="A39" s="980"/>
      <c r="B39" s="619" t="s">
        <v>627</v>
      </c>
      <c r="C39" s="272">
        <f t="shared" si="2"/>
        <v>0.5902777777777779</v>
      </c>
      <c r="D39" s="422" t="s">
        <v>29</v>
      </c>
      <c r="E39" s="9" t="str">
        <f>IF(J39="",K39,VLOOKUP(J39,参加チーム!$A$6:$F$60,2,FALSE))</f>
        <v>朝日
ホッケースポーツ少年団</v>
      </c>
      <c r="F39" s="16">
        <f>IF(B39="","",VLOOKUP(B39,日程!$AJ$6:$AT$143,10,FALSE))</f>
        <v>1</v>
      </c>
      <c r="G39" s="14" t="s">
        <v>1</v>
      </c>
      <c r="H39" s="17">
        <f>IF(B39="","",VLOOKUP(B39,日程!$AJ$6:$AT$143,11,FALSE))</f>
        <v>0</v>
      </c>
      <c r="I39" s="75" t="str">
        <f>IF(L39="",M39,VLOOKUP(L39,参加チーム!$A$6:$F$60,2,FALSE))</f>
        <v>はんのう
ホッケースポーツ少年団</v>
      </c>
      <c r="J39" s="421" t="s">
        <v>369</v>
      </c>
      <c r="K39" s="18" t="str">
        <f>IF(J39="","",VLOOKUP(J39,参加チーム!$A$6:$E$60,3,FALSE))</f>
        <v>朝日</v>
      </c>
      <c r="L39" s="423" t="s">
        <v>350</v>
      </c>
      <c r="M39" s="132" t="str">
        <f>IF(L39="","",VLOOKUP(L39,参加チーム!$A$6:$E$60,3,FALSE))</f>
        <v>はんのう</v>
      </c>
      <c r="N39" s="77">
        <v>8</v>
      </c>
      <c r="O39" s="52">
        <v>5</v>
      </c>
      <c r="P39" s="73" t="s">
        <v>340</v>
      </c>
      <c r="Q39" s="64" t="s">
        <v>346</v>
      </c>
      <c r="R39" s="278"/>
      <c r="S39" s="279" t="str">
        <f>IF(J39="",K39,VLOOKUP(J39,参加チーム!$A$6:$F$60,3,FALSE))</f>
        <v>朝日</v>
      </c>
      <c r="T39" s="279" t="str">
        <f>IF(L39="",M39,VLOOKUP(L39,参加チーム!$A$6:$F$60,3,FALSE))</f>
        <v>はんのう</v>
      </c>
    </row>
    <row r="40" spans="1:20" x14ac:dyDescent="0.2">
      <c r="A40" s="980"/>
      <c r="B40" s="618" t="s">
        <v>611</v>
      </c>
      <c r="C40" s="257">
        <f t="shared" si="2"/>
        <v>0.61458333333333348</v>
      </c>
      <c r="D40" s="9" t="s">
        <v>27</v>
      </c>
      <c r="E40" s="9" t="str">
        <f>IF(J40="",K40,VLOOKUP(J40,参加チーム!$A$6:$F$60,2,FALSE))</f>
        <v>石動
ホッケースポーツ少年団</v>
      </c>
      <c r="F40" s="16">
        <f>IF(B40="","",VLOOKUP(B40,日程!$AJ$6:$AT$143,10,FALSE))</f>
        <v>5</v>
      </c>
      <c r="G40" s="14" t="s">
        <v>1</v>
      </c>
      <c r="H40" s="17">
        <f>IF(B40="","",VLOOKUP(B40,日程!$AJ$6:$AT$143,11,FALSE))</f>
        <v>0</v>
      </c>
      <c r="I40" s="75" t="str">
        <f>IF(L40="",M40,VLOOKUP(L40,参加チーム!$A$6:$F$60,2,FALSE))</f>
        <v>伊万里少年
ホッケースポーツ少年団</v>
      </c>
      <c r="J40" s="194">
        <v>7</v>
      </c>
      <c r="K40" s="18" t="str">
        <f>IF(J40="","",VLOOKUP(J40,参加チーム!$A$6:$E$60,3,FALSE))</f>
        <v>石動</v>
      </c>
      <c r="L40" s="18">
        <v>20</v>
      </c>
      <c r="M40" s="132" t="str">
        <f>IF(L40="","",VLOOKUP(L40,参加チーム!$A$6:$E$60,3,FALSE))</f>
        <v>伊万里</v>
      </c>
      <c r="N40" s="77">
        <v>8</v>
      </c>
      <c r="O40" s="52">
        <v>5</v>
      </c>
      <c r="P40" s="73" t="s">
        <v>340</v>
      </c>
      <c r="Q40" s="64" t="s">
        <v>346</v>
      </c>
      <c r="R40" s="278"/>
      <c r="S40" s="279" t="str">
        <f>IF(J40="",K40,VLOOKUP(J40,参加チーム!$A$6:$F$60,3,FALSE))</f>
        <v>石動</v>
      </c>
      <c r="T40" s="279" t="str">
        <f>IF(L40="",M40,VLOOKUP(L40,参加チーム!$A$6:$F$60,3,FALSE))</f>
        <v>伊万里</v>
      </c>
    </row>
    <row r="41" spans="1:20" x14ac:dyDescent="0.2">
      <c r="A41" s="980"/>
      <c r="B41" s="618" t="s">
        <v>612</v>
      </c>
      <c r="C41" s="257">
        <f t="shared" si="2"/>
        <v>0.63888888888888906</v>
      </c>
      <c r="D41" s="9" t="s">
        <v>27</v>
      </c>
      <c r="E41" s="9" t="str">
        <f>IF(J41="",K41,VLOOKUP(J41,参加チーム!$A$6:$F$60,2,FALSE))</f>
        <v>丹波・瑞穂
ホッケースポーツ少年団</v>
      </c>
      <c r="F41" s="16">
        <f>IF(B41="","",VLOOKUP(B41,日程!$AJ$6:$AT$143,10,FALSE))</f>
        <v>8</v>
      </c>
      <c r="G41" s="14" t="s">
        <v>1</v>
      </c>
      <c r="H41" s="17">
        <f>IF(B41="","",VLOOKUP(B41,日程!$AJ$6:$AT$143,11,FALSE))</f>
        <v>1</v>
      </c>
      <c r="I41" s="75" t="str">
        <f>IF(L41="",M41,VLOOKUP(L41,参加チーム!$A$6:$F$60,2,FALSE))</f>
        <v>彦根ワイルドキッズ若葉
スポーツ少年団</v>
      </c>
      <c r="J41" s="194">
        <v>14</v>
      </c>
      <c r="K41" s="18" t="str">
        <f>IF(J41="","",VLOOKUP(J41,参加チーム!$A$6:$E$60,3,FALSE))</f>
        <v>丹波・瑞穂</v>
      </c>
      <c r="L41" s="18">
        <v>12</v>
      </c>
      <c r="M41" s="132" t="str">
        <f>IF(L41="","",VLOOKUP(L41,参加チーム!$A$6:$E$60,3,FALSE))</f>
        <v>彦根</v>
      </c>
      <c r="N41" s="77">
        <v>8</v>
      </c>
      <c r="O41" s="52">
        <v>5</v>
      </c>
      <c r="P41" s="73" t="s">
        <v>340</v>
      </c>
      <c r="Q41" s="64" t="s">
        <v>346</v>
      </c>
      <c r="R41" s="278"/>
      <c r="S41" s="279" t="str">
        <f>IF(J41="",K41,VLOOKUP(J41,参加チーム!$A$6:$F$60,3,FALSE))</f>
        <v>丹波・瑞穂</v>
      </c>
      <c r="T41" s="279" t="str">
        <f>IF(L41="",M41,VLOOKUP(L41,参加チーム!$A$6:$F$60,3,FALSE))</f>
        <v>彦根</v>
      </c>
    </row>
    <row r="42" spans="1:20" x14ac:dyDescent="0.2">
      <c r="A42" s="980"/>
      <c r="B42" s="618"/>
      <c r="C42" s="257"/>
      <c r="D42" s="9"/>
      <c r="E42" s="9"/>
      <c r="F42" s="16"/>
      <c r="G42" s="14"/>
      <c r="H42" s="17"/>
      <c r="I42" s="75"/>
      <c r="J42" s="194"/>
      <c r="K42" s="18"/>
      <c r="L42" s="18"/>
      <c r="M42" s="132"/>
      <c r="N42" s="77"/>
      <c r="O42" s="52"/>
      <c r="P42" s="73"/>
      <c r="Q42" s="64"/>
      <c r="R42" s="278"/>
      <c r="S42" s="279"/>
      <c r="T42" s="279"/>
    </row>
    <row r="43" spans="1:20" x14ac:dyDescent="0.2">
      <c r="A43" s="980"/>
      <c r="B43" s="620" t="s">
        <v>636</v>
      </c>
      <c r="C43" s="272" t="s">
        <v>319</v>
      </c>
      <c r="D43" s="422" t="s">
        <v>29</v>
      </c>
      <c r="E43" s="9" t="str">
        <f>IF(J43="",K43,VLOOKUP(J43,参加チーム!$A$6:$F$60,2,FALSE))</f>
        <v>朝日
ホッケースポーツ少年団</v>
      </c>
      <c r="F43" s="16">
        <f>IF(B43="","",VLOOKUP(B43,日程!$AJ$6:$AT$143,10,FALSE))</f>
        <v>0</v>
      </c>
      <c r="G43" s="14" t="s">
        <v>1</v>
      </c>
      <c r="H43" s="17">
        <f>IF(B43="","",VLOOKUP(B43,日程!$AJ$6:$AT$143,11,FALSE))</f>
        <v>0</v>
      </c>
      <c r="I43" s="75" t="str">
        <f>IF(L43="",M43,VLOOKUP(L43,参加チーム!$A$6:$F$60,2,FALSE))</f>
        <v>春照
ホッケースポーツ少年団</v>
      </c>
      <c r="J43" s="131" t="s">
        <v>43</v>
      </c>
      <c r="K43" s="18" t="str">
        <f>IF(J43="","",VLOOKUP(J43,参加チーム!$A$6:$E$60,3,FALSE))</f>
        <v>朝日</v>
      </c>
      <c r="L43" s="18" t="s">
        <v>45</v>
      </c>
      <c r="M43" s="132" t="str">
        <f>IF(L43="","",VLOOKUP(L43,参加チーム!$A$6:$E$60,3,FALSE))</f>
        <v>春照</v>
      </c>
      <c r="N43" s="78">
        <v>8</v>
      </c>
      <c r="O43" s="55">
        <v>6</v>
      </c>
      <c r="P43" s="73" t="s">
        <v>340</v>
      </c>
      <c r="Q43" s="64" t="s">
        <v>346</v>
      </c>
      <c r="R43" s="278"/>
      <c r="S43" s="279" t="str">
        <f>IF(J43="",K43,VLOOKUP(J43,参加チーム!$A$6:$F$60,3,FALSE))</f>
        <v>朝日</v>
      </c>
      <c r="T43" s="279" t="str">
        <f>IF(L43="",M43,VLOOKUP(L43,参加チーム!$A$6:$F$60,3,FALSE))</f>
        <v>春照</v>
      </c>
    </row>
    <row r="44" spans="1:20" x14ac:dyDescent="0.2">
      <c r="A44" s="980"/>
      <c r="B44" s="621" t="s">
        <v>637</v>
      </c>
      <c r="C44" s="543">
        <f>C43+"００：３５"</f>
        <v>0.4201388888888889</v>
      </c>
      <c r="D44" s="435" t="s">
        <v>29</v>
      </c>
      <c r="E44" s="23" t="str">
        <f>IF(J44="",K44,VLOOKUP(J44,参加チーム!$A$6:$F$60,2,FALSE))</f>
        <v>南アルプス
ホッケースポーツ少年団</v>
      </c>
      <c r="F44" s="19">
        <f>IF(B44="","",VLOOKUP(B44,日程!$AJ$6:$AT$143,10,FALSE))</f>
        <v>1</v>
      </c>
      <c r="G44" s="20" t="s">
        <v>1</v>
      </c>
      <c r="H44" s="21">
        <f>IF(B44="","",VLOOKUP(B44,日程!$AJ$6:$AT$143,11,FALSE))</f>
        <v>0</v>
      </c>
      <c r="I44" s="126" t="str">
        <f>IF(L44="",M44,VLOOKUP(L44,参加チーム!$A$6:$F$60,2,FALSE))</f>
        <v>はんのう
ホッケースポーツ少年団</v>
      </c>
      <c r="J44" s="133" t="s">
        <v>358</v>
      </c>
      <c r="K44" s="22" t="str">
        <f>IF(J44="","",VLOOKUP(J44,参加チーム!$A$6:$E$60,3,FALSE))</f>
        <v>南アルプス</v>
      </c>
      <c r="L44" s="22" t="s">
        <v>349</v>
      </c>
      <c r="M44" s="134" t="str">
        <f>IF(L44="","",VLOOKUP(L44,参加チーム!$A$6:$E$60,3,FALSE))</f>
        <v>はんのう</v>
      </c>
      <c r="N44" s="80">
        <v>8</v>
      </c>
      <c r="O44" s="56">
        <v>6</v>
      </c>
      <c r="P44" s="53" t="s">
        <v>340</v>
      </c>
      <c r="Q44" s="65" t="s">
        <v>346</v>
      </c>
      <c r="R44" s="278"/>
      <c r="S44" s="279" t="str">
        <f>IF(J44="",K44,VLOOKUP(J44,参加チーム!$A$6:$F$60,3,FALSE))</f>
        <v>南アルプス</v>
      </c>
      <c r="T44" s="279" t="str">
        <f>IF(L44="",M44,VLOOKUP(L44,参加チーム!$A$6:$F$60,3,FALSE))</f>
        <v>はんのう</v>
      </c>
    </row>
    <row r="45" spans="1:20" ht="17.100000000000001" customHeight="1" x14ac:dyDescent="0.2">
      <c r="A45" s="980"/>
      <c r="B45" s="622" t="s">
        <v>613</v>
      </c>
      <c r="C45" s="277" t="s">
        <v>319</v>
      </c>
      <c r="D45" s="12" t="s">
        <v>27</v>
      </c>
      <c r="E45" s="12" t="str">
        <f>IF(J45="",K45,VLOOKUP(J45,参加チーム!$A$6:$F$60,2,FALSE))</f>
        <v>常磐・糸生
ホッケースポーツ少年団</v>
      </c>
      <c r="F45" s="10">
        <f>IF(B45="","",VLOOKUP(B45,日程!$AJ$6:$AT$143,10,FALSE))</f>
        <v>3</v>
      </c>
      <c r="G45" s="8" t="s">
        <v>1</v>
      </c>
      <c r="H45" s="11">
        <f>IF(B45="","",VLOOKUP(B45,日程!$AJ$6:$AT$143,11,FALSE))</f>
        <v>1</v>
      </c>
      <c r="I45" s="125" t="str">
        <f>IF(L45="",M45,VLOOKUP(L45,参加チーム!$A$6:$F$60,2,FALSE))</f>
        <v>はんのう
ホッケースポーツ少年団</v>
      </c>
      <c r="J45" s="192">
        <v>8</v>
      </c>
      <c r="K45" s="13" t="str">
        <f>IF(J45="","",VLOOKUP(J45,参加チーム!$A$6:$E$60,3,FALSE))</f>
        <v>常磐・糸生</v>
      </c>
      <c r="L45" s="13">
        <v>4</v>
      </c>
      <c r="M45" s="130" t="str">
        <f>IF(L45="","",VLOOKUP(L45,参加チーム!$A$6:$E$60,3,FALSE))</f>
        <v>はんのう</v>
      </c>
      <c r="N45" s="76">
        <v>8</v>
      </c>
      <c r="O45" s="51">
        <v>5</v>
      </c>
      <c r="P45" s="72" t="s">
        <v>343</v>
      </c>
      <c r="Q45" s="57" t="s">
        <v>346</v>
      </c>
      <c r="R45" s="278"/>
      <c r="S45" s="279" t="str">
        <f>IF(J45="",K45,VLOOKUP(J45,参加チーム!$A$6:$F$60,3,FALSE))</f>
        <v>常磐・糸生</v>
      </c>
      <c r="T45" s="279" t="str">
        <f>IF(L45="",M45,VLOOKUP(L45,参加チーム!$A$6:$F$60,3,FALSE))</f>
        <v>はんのう</v>
      </c>
    </row>
    <row r="46" spans="1:20" x14ac:dyDescent="0.2">
      <c r="A46" s="980"/>
      <c r="B46" s="623" t="s">
        <v>614</v>
      </c>
      <c r="C46" s="257">
        <f>C45+"００：３５"</f>
        <v>0.4201388888888889</v>
      </c>
      <c r="D46" s="9" t="s">
        <v>27</v>
      </c>
      <c r="E46" s="9" t="str">
        <f>IF(J46="",K46,VLOOKUP(J46,参加チーム!$A$6:$F$60,2,FALSE))</f>
        <v>広島
ホッケースポーツ少年団</v>
      </c>
      <c r="F46" s="16">
        <f>IF(B46="","",VLOOKUP(B46,日程!$AJ$6:$AT$143,10,FALSE))</f>
        <v>2</v>
      </c>
      <c r="G46" s="14" t="s">
        <v>1</v>
      </c>
      <c r="H46" s="17">
        <f>IF(B46="","",VLOOKUP(B46,日程!$AJ$6:$AT$143,11,FALSE))</f>
        <v>3</v>
      </c>
      <c r="I46" s="75" t="str">
        <f>IF(L46="",M46,VLOOKUP(L46,参加チーム!$A$6:$F$60,2,FALSE))</f>
        <v>日光ビクトリー
ホッケースポーツ少年団</v>
      </c>
      <c r="J46" s="194">
        <v>19</v>
      </c>
      <c r="K46" s="18" t="str">
        <f>IF(J46="","",VLOOKUP(J46,参加チーム!$A$6:$E$60,3,FALSE))</f>
        <v>広島</v>
      </c>
      <c r="L46" s="18">
        <v>2</v>
      </c>
      <c r="M46" s="132" t="str">
        <f>IF(L46="","",VLOOKUP(L46,参加チーム!$A$6:$E$60,3,FALSE))</f>
        <v>日光</v>
      </c>
      <c r="N46" s="77">
        <v>8</v>
      </c>
      <c r="O46" s="52">
        <v>5</v>
      </c>
      <c r="P46" s="73" t="s">
        <v>342</v>
      </c>
      <c r="Q46" s="64" t="s">
        <v>346</v>
      </c>
      <c r="R46" s="278"/>
      <c r="S46" s="279" t="str">
        <f>IF(J46="",K46,VLOOKUP(J46,参加チーム!$A$6:$F$60,3,FALSE))</f>
        <v>広島</v>
      </c>
      <c r="T46" s="279" t="str">
        <f>IF(L46="",M46,VLOOKUP(L46,参加チーム!$A$6:$F$60,3,FALSE))</f>
        <v>日光</v>
      </c>
    </row>
    <row r="47" spans="1:20" x14ac:dyDescent="0.2">
      <c r="A47" s="980"/>
      <c r="B47" s="624" t="s">
        <v>628</v>
      </c>
      <c r="C47" s="272">
        <f t="shared" ref="C47:C55" si="3">C46+"００：３５"</f>
        <v>0.44444444444444448</v>
      </c>
      <c r="D47" s="422" t="s">
        <v>29</v>
      </c>
      <c r="E47" s="9" t="str">
        <f>IF(J47="",K47,VLOOKUP(J47,参加チーム!$A$6:$F$60,2,FALSE))</f>
        <v>朝日
ホッケースポーツ少年団</v>
      </c>
      <c r="F47" s="16">
        <f>IF(B47="","",VLOOKUP(B47,日程!$AJ$6:$AT$143,10,FALSE))</f>
        <v>0</v>
      </c>
      <c r="G47" s="14" t="s">
        <v>1</v>
      </c>
      <c r="H47" s="17">
        <f>IF(B47="","",VLOOKUP(B47,日程!$AJ$6:$AT$143,11,FALSE))</f>
        <v>0</v>
      </c>
      <c r="I47" s="75" t="str">
        <f>IF(L47="",M47,VLOOKUP(L47,参加チーム!$A$6:$F$60,2,FALSE))</f>
        <v>南アルプス
ホッケースポーツ少年団</v>
      </c>
      <c r="J47" s="421" t="s">
        <v>369</v>
      </c>
      <c r="K47" s="18" t="str">
        <f>IF(J47="","",VLOOKUP(J47,参加チーム!$A$6:$E$60,3,FALSE))</f>
        <v>朝日</v>
      </c>
      <c r="L47" s="423" t="s">
        <v>377</v>
      </c>
      <c r="M47" s="132" t="str">
        <f>IF(L47="","",VLOOKUP(L47,参加チーム!$A$6:$E$60,3,FALSE))</f>
        <v>南アルプス</v>
      </c>
      <c r="N47" s="77">
        <v>8</v>
      </c>
      <c r="O47" s="52">
        <v>5</v>
      </c>
      <c r="P47" s="73" t="s">
        <v>342</v>
      </c>
      <c r="Q47" s="64" t="s">
        <v>346</v>
      </c>
      <c r="R47" s="278"/>
      <c r="S47" s="279" t="str">
        <f>IF(J47="",K47,VLOOKUP(J47,参加チーム!$A$6:$F$60,3,FALSE))</f>
        <v>朝日</v>
      </c>
      <c r="T47" s="279" t="str">
        <f>IF(L47="",M47,VLOOKUP(L47,参加チーム!$A$6:$F$60,3,FALSE))</f>
        <v>南アルプス</v>
      </c>
    </row>
    <row r="48" spans="1:20" x14ac:dyDescent="0.2">
      <c r="A48" s="980"/>
      <c r="B48" s="624" t="s">
        <v>629</v>
      </c>
      <c r="C48" s="272">
        <f t="shared" si="3"/>
        <v>0.46875000000000006</v>
      </c>
      <c r="D48" s="422" t="s">
        <v>29</v>
      </c>
      <c r="E48" s="9" t="str">
        <f>IF(J48="",K48,VLOOKUP(J48,参加チーム!$A$6:$F$60,2,FALSE))</f>
        <v>ＫＵＧＡ
ホッケースポーツ少年団</v>
      </c>
      <c r="F48" s="16">
        <f>IF(B48="","",VLOOKUP(B48,日程!$AJ$6:$AT$143,10,FALSE))</f>
        <v>2</v>
      </c>
      <c r="G48" s="14" t="s">
        <v>1</v>
      </c>
      <c r="H48" s="17">
        <f>IF(B48="","",VLOOKUP(B48,日程!$AJ$6:$AT$143,11,FALSE))</f>
        <v>0</v>
      </c>
      <c r="I48" s="75" t="str">
        <f>IF(L48="",M48,VLOOKUP(L48,参加チーム!$A$6:$F$60,2,FALSE))</f>
        <v>丹波・瑞穂
ホッケースポーツ少年団</v>
      </c>
      <c r="J48" s="421" t="s">
        <v>373</v>
      </c>
      <c r="K48" s="18" t="str">
        <f>IF(J48="","",VLOOKUP(J48,参加チーム!$A$6:$E$60,3,FALSE))</f>
        <v>ＫＵＧＡ</v>
      </c>
      <c r="L48" s="423" t="s">
        <v>378</v>
      </c>
      <c r="M48" s="132" t="str">
        <f>IF(L48="","",VLOOKUP(L48,参加チーム!$A$6:$E$60,3,FALSE))</f>
        <v>丹波・瑞穂</v>
      </c>
      <c r="N48" s="77">
        <v>8</v>
      </c>
      <c r="O48" s="52">
        <v>5</v>
      </c>
      <c r="P48" s="73" t="s">
        <v>342</v>
      </c>
      <c r="Q48" s="64" t="s">
        <v>346</v>
      </c>
      <c r="R48" s="278"/>
      <c r="S48" s="279" t="str">
        <f>IF(J48="",K48,VLOOKUP(J48,参加チーム!$A$6:$F$60,3,FALSE))</f>
        <v>ＫＵＧＡ</v>
      </c>
      <c r="T48" s="279" t="str">
        <f>IF(L48="",M48,VLOOKUP(L48,参加チーム!$A$6:$F$60,3,FALSE))</f>
        <v>丹波・瑞穂</v>
      </c>
    </row>
    <row r="49" spans="1:20" x14ac:dyDescent="0.2">
      <c r="A49" s="980"/>
      <c r="B49" s="623" t="s">
        <v>615</v>
      </c>
      <c r="C49" s="257">
        <f t="shared" si="3"/>
        <v>0.49305555555555564</v>
      </c>
      <c r="D49" s="9" t="s">
        <v>27</v>
      </c>
      <c r="E49" s="9" t="str">
        <f>IF(J49="",K49,VLOOKUP(J49,参加チーム!$A$6:$F$60,2,FALSE))</f>
        <v>ＫＵＧＡ
ホッケースポーツ少年団</v>
      </c>
      <c r="F49" s="47">
        <f>IF(B49="","",VLOOKUP(B49,日程!$AJ$6:$AT$143,10,FALSE))</f>
        <v>3</v>
      </c>
      <c r="G49" s="15" t="s">
        <v>1</v>
      </c>
      <c r="H49" s="48">
        <f>IF(B49="","",VLOOKUP(B49,日程!$AJ$6:$AT$143,11,FALSE))</f>
        <v>1</v>
      </c>
      <c r="I49" s="75" t="str">
        <f>IF(L49="",M49,VLOOKUP(L49,参加チーム!$A$6:$F$60,2,FALSE))</f>
        <v>広島
ホッケースポーツ少年団</v>
      </c>
      <c r="J49" s="194">
        <v>21</v>
      </c>
      <c r="K49" s="9" t="str">
        <f>IF(J49="","",VLOOKUP(J49,参加チーム!$A$6:$E$60,3,FALSE))</f>
        <v>ＫＵＧＡ</v>
      </c>
      <c r="L49" s="9">
        <v>19</v>
      </c>
      <c r="M49" s="135" t="str">
        <f>IF(L49="","",VLOOKUP(L49,参加チーム!$A$6:$E$60,3,FALSE))</f>
        <v>広島</v>
      </c>
      <c r="N49" s="77">
        <v>8</v>
      </c>
      <c r="O49" s="52">
        <v>5</v>
      </c>
      <c r="P49" s="73" t="s">
        <v>342</v>
      </c>
      <c r="Q49" s="64" t="s">
        <v>346</v>
      </c>
      <c r="R49" s="278"/>
      <c r="S49" s="279" t="str">
        <f>IF(J49="",K49,VLOOKUP(J49,参加チーム!$A$6:$F$60,3,FALSE))</f>
        <v>ＫＵＧＡ</v>
      </c>
      <c r="T49" s="279" t="str">
        <f>IF(L49="",M49,VLOOKUP(L49,参加チーム!$A$6:$F$60,3,FALSE))</f>
        <v>広島</v>
      </c>
    </row>
    <row r="50" spans="1:20" x14ac:dyDescent="0.2">
      <c r="A50" s="980"/>
      <c r="B50" s="623" t="s">
        <v>616</v>
      </c>
      <c r="C50" s="257">
        <f t="shared" si="3"/>
        <v>0.51736111111111116</v>
      </c>
      <c r="D50" s="9" t="s">
        <v>27</v>
      </c>
      <c r="E50" s="9" t="str">
        <f>IF(J50="",K50,VLOOKUP(J50,参加チーム!$A$6:$F$60,2,FALSE))</f>
        <v>水堀・沼宮内
ホッケースポーツ少年団</v>
      </c>
      <c r="F50" s="47">
        <f>IF(B50="","",VLOOKUP(B50,日程!$AJ$6:$AT$143,10,FALSE))</f>
        <v>8</v>
      </c>
      <c r="G50" s="15" t="s">
        <v>1</v>
      </c>
      <c r="H50" s="48">
        <f>IF(B50="","",VLOOKUP(B50,日程!$AJ$6:$AT$143,11,FALSE))</f>
        <v>0</v>
      </c>
      <c r="I50" s="75" t="str">
        <f>IF(L50="",M50,VLOOKUP(L50,参加チーム!$A$6:$F$60,2,FALSE))</f>
        <v>伊万里少年
ホッケースポーツ少年団</v>
      </c>
      <c r="J50" s="194">
        <v>1</v>
      </c>
      <c r="K50" s="9" t="str">
        <f>IF(J50="","",VLOOKUP(J50,参加チーム!$A$6:$E$60,3,FALSE))</f>
        <v>水堀・沼宮内</v>
      </c>
      <c r="L50" s="9">
        <v>20</v>
      </c>
      <c r="M50" s="135" t="str">
        <f>IF(L50="","",VLOOKUP(L50,参加チーム!$A$6:$E$60,3,FALSE))</f>
        <v>伊万里</v>
      </c>
      <c r="N50" s="77">
        <v>8</v>
      </c>
      <c r="O50" s="52">
        <v>5</v>
      </c>
      <c r="P50" s="73" t="s">
        <v>342</v>
      </c>
      <c r="Q50" s="64" t="s">
        <v>346</v>
      </c>
      <c r="R50" s="278"/>
      <c r="S50" s="279" t="str">
        <f>IF(J50="",K50,VLOOKUP(J50,参加チーム!$A$6:$F$60,3,FALSE))</f>
        <v>水堀・沼宮内</v>
      </c>
      <c r="T50" s="279" t="str">
        <f>IF(L50="",M50,VLOOKUP(L50,参加チーム!$A$6:$F$60,3,FALSE))</f>
        <v>伊万里</v>
      </c>
    </row>
    <row r="51" spans="1:20" x14ac:dyDescent="0.2">
      <c r="A51" s="980"/>
      <c r="B51" s="624" t="s">
        <v>630</v>
      </c>
      <c r="C51" s="272">
        <f t="shared" si="3"/>
        <v>0.54166666666666674</v>
      </c>
      <c r="D51" s="422" t="s">
        <v>29</v>
      </c>
      <c r="E51" s="9" t="str">
        <f>IF(J51="",K51,VLOOKUP(J51,参加チーム!$A$6:$F$60,2,FALSE))</f>
        <v>糸生
ホッケースポーツ少年団</v>
      </c>
      <c r="F51" s="47">
        <f>IF(B51="","",VLOOKUP(B51,日程!$AJ$6:$AT$143,10,FALSE))</f>
        <v>0</v>
      </c>
      <c r="G51" s="15" t="s">
        <v>1</v>
      </c>
      <c r="H51" s="48">
        <f>IF(B51="","",VLOOKUP(B51,日程!$AJ$6:$AT$143,11,FALSE))</f>
        <v>0</v>
      </c>
      <c r="I51" s="75" t="str">
        <f>IF(L51="",M51,VLOOKUP(L51,参加チーム!$A$6:$F$60,2,FALSE))</f>
        <v>水堀・沼宮内
ホッケースポーツ少年団</v>
      </c>
      <c r="J51" s="421" t="s">
        <v>374</v>
      </c>
      <c r="K51" s="9" t="str">
        <f>IF(J51="","",VLOOKUP(J51,参加チーム!$A$6:$E$60,3,FALSE))</f>
        <v>糸生</v>
      </c>
      <c r="L51" s="422" t="s">
        <v>368</v>
      </c>
      <c r="M51" s="135" t="str">
        <f>IF(L51="","",VLOOKUP(L51,参加チーム!$A$6:$E$60,3,FALSE))</f>
        <v>水堀・沼宮内</v>
      </c>
      <c r="N51" s="77">
        <v>8</v>
      </c>
      <c r="O51" s="52">
        <v>5</v>
      </c>
      <c r="P51" s="73" t="s">
        <v>342</v>
      </c>
      <c r="Q51" s="64" t="s">
        <v>346</v>
      </c>
      <c r="R51" s="278"/>
      <c r="S51" s="279" t="str">
        <f>IF(J51="",K51,VLOOKUP(J51,参加チーム!$A$6:$F$60,3,FALSE))</f>
        <v>糸生</v>
      </c>
      <c r="T51" s="279" t="str">
        <f>IF(L51="",M51,VLOOKUP(L51,参加チーム!$A$6:$F$60,3,FALSE))</f>
        <v>水堀・沼宮内</v>
      </c>
    </row>
    <row r="52" spans="1:20" x14ac:dyDescent="0.2">
      <c r="A52" s="980"/>
      <c r="B52" s="624" t="s">
        <v>631</v>
      </c>
      <c r="C52" s="272">
        <f t="shared" si="3"/>
        <v>0.56597222222222232</v>
      </c>
      <c r="D52" s="422" t="s">
        <v>29</v>
      </c>
      <c r="E52" s="9" t="str">
        <f>IF(J52="",K52,VLOOKUP(J52,参加チーム!$A$6:$F$60,2,FALSE))</f>
        <v>大谷
ホッケースポーツ少年団</v>
      </c>
      <c r="F52" s="47">
        <f>IF(B52="","",VLOOKUP(B52,日程!$AJ$6:$AT$143,10,FALSE))</f>
        <v>2</v>
      </c>
      <c r="G52" s="15" t="s">
        <v>1</v>
      </c>
      <c r="H52" s="48">
        <f>IF(B52="","",VLOOKUP(B52,日程!$AJ$6:$AT$143,11,FALSE))</f>
        <v>0</v>
      </c>
      <c r="I52" s="75" t="str">
        <f>IF(L52="",M52,VLOOKUP(L52,参加チーム!$A$6:$F$60,2,FALSE))</f>
        <v>横田小
ホッケースポーツ少年団</v>
      </c>
      <c r="J52" s="421" t="s">
        <v>375</v>
      </c>
      <c r="K52" s="9" t="str">
        <f>IF(J52="","",VLOOKUP(J52,参加チーム!$A$6:$E$60,3,FALSE))</f>
        <v>大谷</v>
      </c>
      <c r="L52" s="422" t="s">
        <v>379</v>
      </c>
      <c r="M52" s="135" t="str">
        <f>IF(L52="","",VLOOKUP(L52,参加チーム!$A$6:$E$60,3,FALSE))</f>
        <v>横田</v>
      </c>
      <c r="N52" s="77">
        <v>8</v>
      </c>
      <c r="O52" s="52">
        <v>5</v>
      </c>
      <c r="P52" s="73" t="s">
        <v>342</v>
      </c>
      <c r="Q52" s="64" t="s">
        <v>346</v>
      </c>
      <c r="R52" s="278"/>
      <c r="S52" s="279" t="str">
        <f>IF(J52="",K52,VLOOKUP(J52,参加チーム!$A$6:$F$60,3,FALSE))</f>
        <v>大谷</v>
      </c>
      <c r="T52" s="279" t="str">
        <f>IF(L52="",M52,VLOOKUP(L52,参加チーム!$A$6:$F$60,3,FALSE))</f>
        <v>横田</v>
      </c>
    </row>
    <row r="53" spans="1:20" x14ac:dyDescent="0.2">
      <c r="A53" s="980"/>
      <c r="B53" s="624" t="s">
        <v>619</v>
      </c>
      <c r="C53" s="272">
        <f t="shared" si="3"/>
        <v>0.5902777777777779</v>
      </c>
      <c r="D53" s="422" t="s">
        <v>29</v>
      </c>
      <c r="E53" s="9" t="str">
        <f>IF(J53="",K53,VLOOKUP(J53,参加チーム!$A$6:$F$60,2,FALSE))</f>
        <v>日光Ｂｅｒｒｙ’ｓ
ホッケースポーツ少年団</v>
      </c>
      <c r="F53" s="47">
        <f>IF(B53="","",VLOOKUP(B53,日程!$AJ$6:$AT$143,10,FALSE))</f>
        <v>1</v>
      </c>
      <c r="G53" s="15" t="s">
        <v>1</v>
      </c>
      <c r="H53" s="48">
        <f>IF(B53="","",VLOOKUP(B53,日程!$AJ$6:$AT$143,11,FALSE))</f>
        <v>3</v>
      </c>
      <c r="I53" s="75" t="str">
        <f>IF(L53="",M53,VLOOKUP(L53,参加チーム!$A$6:$F$60,2,FALSE))</f>
        <v>石動・東部
ホッケースポーツ少年団</v>
      </c>
      <c r="J53" s="421" t="s">
        <v>376</v>
      </c>
      <c r="K53" s="9" t="str">
        <f>IF(J53="","",VLOOKUP(J53,参加チーム!$A$6:$E$60,3,FALSE))</f>
        <v>日光</v>
      </c>
      <c r="L53" s="422" t="s">
        <v>380</v>
      </c>
      <c r="M53" s="135" t="str">
        <f>IF(L53="","",VLOOKUP(L53,参加チーム!$A$6:$E$60,3,FALSE))</f>
        <v>石動・東部</v>
      </c>
      <c r="N53" s="77">
        <v>8</v>
      </c>
      <c r="O53" s="52">
        <v>5</v>
      </c>
      <c r="P53" s="73" t="s">
        <v>342</v>
      </c>
      <c r="Q53" s="64" t="s">
        <v>346</v>
      </c>
      <c r="R53" s="278"/>
      <c r="S53" s="279" t="str">
        <f>IF(J53="",K53,VLOOKUP(J53,参加チーム!$A$6:$F$60,3,FALSE))</f>
        <v>日光</v>
      </c>
      <c r="T53" s="279" t="str">
        <f>IF(L53="",M53,VLOOKUP(L53,参加チーム!$A$6:$F$60,3,FALSE))</f>
        <v>石動・東部</v>
      </c>
    </row>
    <row r="54" spans="1:20" x14ac:dyDescent="0.2">
      <c r="A54" s="980"/>
      <c r="B54" s="623" t="s">
        <v>617</v>
      </c>
      <c r="C54" s="257">
        <f t="shared" si="3"/>
        <v>0.61458333333333348</v>
      </c>
      <c r="D54" s="9" t="s">
        <v>27</v>
      </c>
      <c r="E54" s="9" t="str">
        <f>IF(J54="",K54,VLOOKUP(J54,参加チーム!$A$6:$F$60,2,FALSE))</f>
        <v>フリーデン
ホッケースポーツ少年団</v>
      </c>
      <c r="F54" s="47">
        <f>IF(B54="","",VLOOKUP(B54,日程!$AJ$6:$AT$143,10,FALSE))</f>
        <v>1</v>
      </c>
      <c r="G54" s="15" t="s">
        <v>1</v>
      </c>
      <c r="H54" s="48">
        <f>IF(B54="","",VLOOKUP(B54,日程!$AJ$6:$AT$143,11,FALSE))</f>
        <v>2</v>
      </c>
      <c r="I54" s="75" t="str">
        <f>IF(L54="",M54,VLOOKUP(L54,参加チーム!$A$6:$F$60,2,FALSE))</f>
        <v>朝日
ホッケースポーツ少年団</v>
      </c>
      <c r="J54" s="194">
        <v>3</v>
      </c>
      <c r="K54" s="9" t="str">
        <f>IF(J54="","",VLOOKUP(J54,参加チーム!$A$6:$E$60,3,FALSE))</f>
        <v>フリーデン</v>
      </c>
      <c r="L54" s="9">
        <v>9</v>
      </c>
      <c r="M54" s="135" t="str">
        <f>IF(L54="","",VLOOKUP(L54,参加チーム!$A$6:$E$60,3,FALSE))</f>
        <v>朝日</v>
      </c>
      <c r="N54" s="77">
        <v>8</v>
      </c>
      <c r="O54" s="52">
        <v>5</v>
      </c>
      <c r="P54" s="73" t="s">
        <v>342</v>
      </c>
      <c r="Q54" s="64" t="s">
        <v>346</v>
      </c>
      <c r="R54" s="278"/>
      <c r="S54" s="279" t="str">
        <f>IF(J54="",K54,VLOOKUP(J54,参加チーム!$A$6:$F$60,3,FALSE))</f>
        <v>フリーデン</v>
      </c>
      <c r="T54" s="279" t="str">
        <f>IF(L54="",M54,VLOOKUP(L54,参加チーム!$A$6:$F$60,3,FALSE))</f>
        <v>朝日</v>
      </c>
    </row>
    <row r="55" spans="1:20" ht="13.5" customHeight="1" x14ac:dyDescent="0.2">
      <c r="A55" s="980"/>
      <c r="B55" s="623" t="s">
        <v>618</v>
      </c>
      <c r="C55" s="257">
        <f t="shared" si="3"/>
        <v>0.63888888888888906</v>
      </c>
      <c r="D55" s="9" t="s">
        <v>27</v>
      </c>
      <c r="E55" s="9" t="str">
        <f>IF(J55="",K55,VLOOKUP(J55,参加チーム!$A$6:$F$60,2,FALSE))</f>
        <v>ＫＵＧＡ
ホッケースポーツ少年団</v>
      </c>
      <c r="F55" s="16">
        <f>IF(B55="","",VLOOKUP(B55,日程!$AJ$6:$AT$143,10,FALSE))</f>
        <v>0</v>
      </c>
      <c r="G55" s="14" t="s">
        <v>1</v>
      </c>
      <c r="H55" s="17">
        <f>IF(B55="","",VLOOKUP(B55,日程!$AJ$6:$AT$143,11,FALSE))</f>
        <v>2</v>
      </c>
      <c r="I55" s="75" t="str">
        <f>IF(L55="",M55,VLOOKUP(L55,参加チーム!$A$6:$F$60,2,FALSE))</f>
        <v>日光ビクトリー
ホッケースポーツ少年団</v>
      </c>
      <c r="J55" s="131">
        <v>21</v>
      </c>
      <c r="K55" s="18" t="str">
        <f>IF(J55="","",VLOOKUP(J55,参加チーム!$A$6:$E$60,3,FALSE))</f>
        <v>ＫＵＧＡ</v>
      </c>
      <c r="L55" s="18">
        <v>2</v>
      </c>
      <c r="M55" s="132" t="s">
        <v>128</v>
      </c>
      <c r="N55" s="78">
        <v>8</v>
      </c>
      <c r="O55" s="55">
        <v>5</v>
      </c>
      <c r="P55" s="73" t="s">
        <v>342</v>
      </c>
      <c r="Q55" s="64" t="s">
        <v>346</v>
      </c>
      <c r="R55" s="278"/>
      <c r="S55" s="279" t="str">
        <f>IF(J55="",K55,VLOOKUP(J55,参加チーム!$A$6:$F$60,3,FALSE))</f>
        <v>ＫＵＧＡ</v>
      </c>
      <c r="T55" s="279" t="str">
        <f>IF(L55="",M55,VLOOKUP(L55,参加チーム!$A$6:$F$60,3,FALSE))</f>
        <v>日光</v>
      </c>
    </row>
    <row r="56" spans="1:20" ht="13.5" customHeight="1" x14ac:dyDescent="0.2">
      <c r="A56" s="980"/>
      <c r="B56" s="623"/>
      <c r="C56" s="257"/>
      <c r="D56" s="9"/>
      <c r="E56" s="9"/>
      <c r="F56" s="16"/>
      <c r="G56" s="14"/>
      <c r="H56" s="17"/>
      <c r="I56" s="75"/>
      <c r="J56" s="131"/>
      <c r="K56" s="18"/>
      <c r="L56" s="18"/>
      <c r="M56" s="132"/>
      <c r="N56" s="78"/>
      <c r="O56" s="55"/>
      <c r="P56" s="73"/>
      <c r="Q56" s="64"/>
      <c r="R56" s="278"/>
      <c r="S56" s="279"/>
      <c r="T56" s="279"/>
    </row>
    <row r="57" spans="1:20" x14ac:dyDescent="0.2">
      <c r="A57" s="980"/>
      <c r="B57" s="624" t="s">
        <v>638</v>
      </c>
      <c r="C57" s="272" t="s">
        <v>319</v>
      </c>
      <c r="D57" s="422" t="s">
        <v>29</v>
      </c>
      <c r="E57" s="9" t="str">
        <f>IF(J57="",K57,VLOOKUP(J57,参加チーム!$A$6:$F$60,2,FALSE))</f>
        <v>日光Ｂｅｒｒｙ’ｓ
ホッケースポーツ少年団</v>
      </c>
      <c r="F57" s="16">
        <f>IF(B57="","",VLOOKUP(B57,日程!$AJ$6:$AT$143,10,FALSE))</f>
        <v>4</v>
      </c>
      <c r="G57" s="14" t="s">
        <v>1</v>
      </c>
      <c r="H57" s="17">
        <f>IF(B57="","",VLOOKUP(B57,日程!$AJ$6:$AT$143,11,FALSE))</f>
        <v>2</v>
      </c>
      <c r="I57" s="75" t="str">
        <f>IF(L57="",M57,VLOOKUP(L57,参加チーム!$A$6:$F$60,2,FALSE))</f>
        <v>彦根ワイルドキッズ若葉
スポーツ少年団</v>
      </c>
      <c r="J57" s="131" t="s">
        <v>347</v>
      </c>
      <c r="K57" s="18" t="str">
        <f>IF(J57="","",VLOOKUP(J57,参加チーム!$A$6:$E$60,3,FALSE))</f>
        <v>日光</v>
      </c>
      <c r="L57" s="18" t="s">
        <v>357</v>
      </c>
      <c r="M57" s="132" t="str">
        <f>IF(L57="","",VLOOKUP(L57,参加チーム!$A$6:$E$60,3,FALSE))</f>
        <v>彦根</v>
      </c>
      <c r="N57" s="78">
        <v>8</v>
      </c>
      <c r="O57" s="55">
        <v>6</v>
      </c>
      <c r="P57" s="52" t="s">
        <v>344</v>
      </c>
      <c r="Q57" s="64" t="s">
        <v>346</v>
      </c>
      <c r="R57" s="278"/>
      <c r="S57" s="279" t="str">
        <f>IF(J57="",K57,VLOOKUP(J57,参加チーム!$A$6:$F$60,3,FALSE))</f>
        <v>日光</v>
      </c>
      <c r="T57" s="279" t="str">
        <f>IF(L57="",M57,VLOOKUP(L57,参加チーム!$A$6:$F$60,3,FALSE))</f>
        <v>彦根</v>
      </c>
    </row>
    <row r="58" spans="1:20" x14ac:dyDescent="0.2">
      <c r="A58" s="981"/>
      <c r="B58" s="625" t="s">
        <v>639</v>
      </c>
      <c r="C58" s="543">
        <f>C57+"００：３５"</f>
        <v>0.4201388888888889</v>
      </c>
      <c r="D58" s="435" t="s">
        <v>29</v>
      </c>
      <c r="E58" s="23" t="str">
        <f>IF(J58="",K58,VLOOKUP(J58,参加チーム!$A$6:$F$60,2,FALSE))</f>
        <v>八川小学校ホッケースポーツ少年団</v>
      </c>
      <c r="F58" s="19">
        <f>IF(B58="","",VLOOKUP(B58,日程!$AJ$6:$AT$143,10,FALSE))</f>
        <v>2</v>
      </c>
      <c r="G58" s="20" t="s">
        <v>1</v>
      </c>
      <c r="H58" s="21">
        <f>IF(B58="","",VLOOKUP(B58,日程!$AJ$6:$AT$143,11,FALSE))</f>
        <v>1</v>
      </c>
      <c r="I58" s="126" t="str">
        <f>IF(L58="",M58,VLOOKUP(L58,参加チーム!$A$6:$F$60,2,FALSE))</f>
        <v>石動・東部
ホッケースポーツ少年団</v>
      </c>
      <c r="J58" s="133" t="s">
        <v>385</v>
      </c>
      <c r="K58" s="22" t="str">
        <f>IF(J58="","",VLOOKUP(J58,参加チーム!$A$6:$E$60,3,FALSE))</f>
        <v>八川</v>
      </c>
      <c r="L58" s="22" t="s">
        <v>487</v>
      </c>
      <c r="M58" s="134" t="str">
        <f>IF(L58="","",VLOOKUP(L58,参加チーム!$A$6:$E$60,3,FALSE))</f>
        <v>石動・東部</v>
      </c>
      <c r="N58" s="80">
        <v>8</v>
      </c>
      <c r="O58" s="56">
        <v>6</v>
      </c>
      <c r="P58" s="53" t="s">
        <v>344</v>
      </c>
      <c r="Q58" s="65" t="s">
        <v>346</v>
      </c>
      <c r="R58" s="278"/>
      <c r="S58" s="279" t="str">
        <f>IF(J58="",K58,VLOOKUP(J58,参加チーム!$A$6:$F$60,3,FALSE))</f>
        <v>八川</v>
      </c>
      <c r="T58" s="279" t="str">
        <f>IF(L58="",M58,VLOOKUP(L58,参加チーム!$A$6:$F$60,3,FALSE))</f>
        <v>石動・東部</v>
      </c>
    </row>
    <row r="59" spans="1:20" ht="13.5" customHeight="1" x14ac:dyDescent="0.2">
      <c r="A59" s="968" t="s">
        <v>486</v>
      </c>
      <c r="B59" s="612" t="s">
        <v>327</v>
      </c>
      <c r="C59" s="274">
        <v>0.375</v>
      </c>
      <c r="D59" s="12" t="s">
        <v>76</v>
      </c>
      <c r="E59" s="12" t="str">
        <f>IF(J59="",K59,VLOOKUP(J59,参加チーム!$A$6:$F$60,2,FALSE))</f>
        <v>フリーデン
ホッケースポーツ少年団</v>
      </c>
      <c r="F59" s="553">
        <f>IF(B59="","",VLOOKUP(B59,[1]日程!$AJ$6:$AT$145,10,FALSE))</f>
        <v>0</v>
      </c>
      <c r="G59" s="8" t="s">
        <v>1</v>
      </c>
      <c r="H59" s="553">
        <f>IF(B59="","",VLOOKUP(B59,[1]日程!$AJ$6:$AT$145,11,FALSE))</f>
        <v>0</v>
      </c>
      <c r="I59" s="125" t="str">
        <f>IF(L59="",M59,VLOOKUP(L59,参加チーム!$A$6:$F$60,2,FALSE))</f>
        <v>はんのう
ホッケースポーツ少年団</v>
      </c>
      <c r="J59" s="129">
        <f>Gリーグ!AM8</f>
        <v>3</v>
      </c>
      <c r="K59" s="13" t="s">
        <v>674</v>
      </c>
      <c r="L59" s="13">
        <f>Gリーグ!AM53</f>
        <v>4</v>
      </c>
      <c r="M59" s="130" t="s">
        <v>675</v>
      </c>
      <c r="N59" s="79">
        <v>8</v>
      </c>
      <c r="O59" s="54">
        <v>6</v>
      </c>
      <c r="P59" s="72" t="s">
        <v>336</v>
      </c>
      <c r="Q59" s="57" t="s">
        <v>346</v>
      </c>
      <c r="R59" s="278"/>
      <c r="S59" s="279" t="str">
        <f>IF(J59="",K59,VLOOKUP(J59,[1]参加チーム!$A$6:$F$60,3,FALSE))</f>
        <v>フリーデン</v>
      </c>
      <c r="T59" s="279" t="str">
        <f>IF(L59="",M59,VLOOKUP(L59,[1]参加チーム!$A$6:$F$60,3,FALSE))</f>
        <v>はんのう</v>
      </c>
    </row>
    <row r="60" spans="1:20" x14ac:dyDescent="0.2">
      <c r="A60" s="969"/>
      <c r="B60" s="613" t="s">
        <v>502</v>
      </c>
      <c r="C60" s="257">
        <f>C59+"００：３５"</f>
        <v>0.39930555555555558</v>
      </c>
      <c r="D60" s="9" t="s">
        <v>124</v>
      </c>
      <c r="E60" s="9"/>
      <c r="F60" s="554"/>
      <c r="G60" s="14"/>
      <c r="H60" s="554"/>
      <c r="I60" s="75"/>
      <c r="J60" s="131"/>
      <c r="K60" s="18"/>
      <c r="L60" s="18"/>
      <c r="M60" s="132"/>
      <c r="N60" s="78">
        <v>8</v>
      </c>
      <c r="O60" s="55">
        <v>6</v>
      </c>
      <c r="P60" s="52" t="s">
        <v>735</v>
      </c>
      <c r="Q60" s="64" t="s">
        <v>346</v>
      </c>
      <c r="R60" s="278"/>
      <c r="S60" s="279"/>
      <c r="T60" s="279"/>
    </row>
    <row r="61" spans="1:20" x14ac:dyDescent="0.2">
      <c r="A61" s="969"/>
      <c r="B61" s="614" t="s">
        <v>826</v>
      </c>
      <c r="C61" s="272">
        <f>C60+"００：３５"</f>
        <v>0.42361111111111116</v>
      </c>
      <c r="D61" s="422" t="s">
        <v>387</v>
      </c>
      <c r="E61" s="9" t="str">
        <f>IF(J61="",K61,VLOOKUP(J61,参加チーム!$A$6:$F$60,2,FALSE))</f>
        <v>丹波・瑞穂
ホッケースポーツ少年団</v>
      </c>
      <c r="F61" s="554">
        <f>IF(B61="","",VLOOKUP(B61,[1]日程!$AJ$6:$AT$145,10,FALSE))</f>
        <v>0</v>
      </c>
      <c r="G61" s="14"/>
      <c r="H61" s="554">
        <f>IF(B61="","",VLOOKUP(B61,[1]日程!$AJ$6:$AT$145,11,FALSE))</f>
        <v>0</v>
      </c>
      <c r="I61" s="75" t="str">
        <f>IF(L61="",M61,VLOOKUP(L61,参加チーム!$A$6:$F$60,2,FALSE))</f>
        <v>横田小
ホッケースポーツ少年団</v>
      </c>
      <c r="J61" s="131" t="str">
        <f>Gリーグ!AM109</f>
        <v>14w</v>
      </c>
      <c r="K61" s="18" t="s">
        <v>152</v>
      </c>
      <c r="L61" s="18" t="str">
        <f>Gリーグ!AM154</f>
        <v>16w</v>
      </c>
      <c r="M61" s="132" t="s">
        <v>149</v>
      </c>
      <c r="N61" s="78">
        <v>8</v>
      </c>
      <c r="O61" s="55">
        <v>6</v>
      </c>
      <c r="P61" s="73" t="s">
        <v>336</v>
      </c>
      <c r="Q61" s="64" t="s">
        <v>346</v>
      </c>
      <c r="R61" s="278"/>
      <c r="S61" s="279" t="str">
        <f>IF(J61="",K61,VLOOKUP(J61,[1]参加チーム!$A$6:$F$60,3,FALSE))</f>
        <v>丹波・瑞穂</v>
      </c>
      <c r="T61" s="279" t="str">
        <f>IF(L61="",M61,VLOOKUP(L61,[1]参加チーム!$A$6:$F$60,3,FALSE))</f>
        <v>横田</v>
      </c>
    </row>
    <row r="62" spans="1:20" x14ac:dyDescent="0.2">
      <c r="A62" s="969"/>
      <c r="B62" s="614"/>
      <c r="C62" s="558">
        <f>C61+"００：３５"</f>
        <v>0.44791666666666674</v>
      </c>
      <c r="D62" s="559"/>
      <c r="E62" s="560"/>
      <c r="F62" s="561"/>
      <c r="G62" s="562"/>
      <c r="H62" s="561"/>
      <c r="I62" s="563"/>
      <c r="J62" s="564"/>
      <c r="K62" s="565"/>
      <c r="L62" s="565"/>
      <c r="M62" s="566"/>
      <c r="N62" s="567">
        <v>8</v>
      </c>
      <c r="O62" s="568">
        <v>6</v>
      </c>
      <c r="P62" s="569" t="s">
        <v>336</v>
      </c>
      <c r="Q62" s="570" t="s">
        <v>346</v>
      </c>
      <c r="R62" s="278"/>
      <c r="S62" s="279">
        <f>IF(J62="",K62,VLOOKUP(J62,[1]参加チーム!$A$6:$F$60,3,FALSE))</f>
        <v>0</v>
      </c>
      <c r="T62" s="279">
        <f>IF(L62="",M62,VLOOKUP(L62,[1]参加チーム!$A$6:$F$60,3,FALSE))</f>
        <v>0</v>
      </c>
    </row>
    <row r="63" spans="1:20" x14ac:dyDescent="0.2">
      <c r="A63" s="969"/>
      <c r="B63" s="613" t="s">
        <v>328</v>
      </c>
      <c r="C63" s="257">
        <f>C61+"０1：10"</f>
        <v>0.47222222222222227</v>
      </c>
      <c r="D63" s="9" t="s">
        <v>76</v>
      </c>
      <c r="E63" s="9" t="str">
        <f>IF(J63="",K63,VLOOKUP(J63,参加チーム!$A$6:$F$60,2,FALSE))</f>
        <v>伊万里少年
ホッケースポーツ少年団</v>
      </c>
      <c r="F63" s="554">
        <f>IF(B63="","",VLOOKUP(B63,[1]日程!$AJ$6:$AT$145,10,FALSE))</f>
        <v>0</v>
      </c>
      <c r="G63" s="14" t="s">
        <v>1</v>
      </c>
      <c r="H63" s="554">
        <f>IF(B63="","",VLOOKUP(B63,[1]日程!$AJ$6:$AT$145,11,FALSE))</f>
        <v>0</v>
      </c>
      <c r="I63" s="75" t="str">
        <f>IF(L63="",M63,VLOOKUP(L63,参加チーム!$A$6:$F$60,2,FALSE))</f>
        <v>Echizen　HOMES²
スポーツ少年団</v>
      </c>
      <c r="J63" s="131">
        <f>Gリーグ!AM77</f>
        <v>20</v>
      </c>
      <c r="K63" s="18" t="s">
        <v>672</v>
      </c>
      <c r="L63" s="18">
        <f>Gリーグ!AM24</f>
        <v>10</v>
      </c>
      <c r="M63" s="132" t="s">
        <v>673</v>
      </c>
      <c r="N63" s="78">
        <v>8</v>
      </c>
      <c r="O63" s="55">
        <v>6</v>
      </c>
      <c r="P63" s="73" t="s">
        <v>336</v>
      </c>
      <c r="Q63" s="64" t="s">
        <v>346</v>
      </c>
      <c r="R63" s="278"/>
      <c r="S63" s="279" t="str">
        <f>IF(J63="",K63,VLOOKUP(J63,[1]参加チーム!$A$6:$F$60,3,FALSE))</f>
        <v>伊万里</v>
      </c>
      <c r="T63" s="279" t="str">
        <f>IF(L63="",M63,VLOOKUP(L63,[1]参加チーム!$A$6:$F$60,3,FALSE))</f>
        <v>Echizen</v>
      </c>
    </row>
    <row r="64" spans="1:20" x14ac:dyDescent="0.2">
      <c r="A64" s="969"/>
      <c r="B64" s="613"/>
      <c r="C64" s="571">
        <f>C63+"００：３５"</f>
        <v>0.49652777777777785</v>
      </c>
      <c r="D64" s="560"/>
      <c r="E64" s="560"/>
      <c r="F64" s="561"/>
      <c r="G64" s="562"/>
      <c r="H64" s="561"/>
      <c r="I64" s="563"/>
      <c r="J64" s="564"/>
      <c r="K64" s="565"/>
      <c r="L64" s="565"/>
      <c r="M64" s="566"/>
      <c r="N64" s="567"/>
      <c r="O64" s="568"/>
      <c r="P64" s="569"/>
      <c r="Q64" s="570"/>
      <c r="R64" s="278"/>
      <c r="S64" s="279"/>
      <c r="T64" s="279"/>
    </row>
    <row r="65" spans="1:20" x14ac:dyDescent="0.2">
      <c r="A65" s="969"/>
      <c r="B65" s="613" t="s">
        <v>491</v>
      </c>
      <c r="C65" s="257">
        <f>C64+"００：３５"</f>
        <v>0.52083333333333337</v>
      </c>
      <c r="D65" s="9" t="s">
        <v>390</v>
      </c>
      <c r="E65" s="9"/>
      <c r="F65" s="554"/>
      <c r="G65" s="14"/>
      <c r="H65" s="554"/>
      <c r="I65" s="75"/>
      <c r="J65" s="131"/>
      <c r="K65" s="18"/>
      <c r="L65" s="18"/>
      <c r="M65" s="132"/>
      <c r="N65" s="78">
        <v>8</v>
      </c>
      <c r="O65" s="55">
        <v>6</v>
      </c>
      <c r="P65" s="73" t="s">
        <v>336</v>
      </c>
      <c r="Q65" s="64" t="s">
        <v>346</v>
      </c>
      <c r="R65" s="278"/>
      <c r="S65" s="279">
        <f>IF(J65="",K65,VLOOKUP(J65,[1]参加チーム!$A$6:$F$60,3,FALSE))</f>
        <v>0</v>
      </c>
      <c r="T65" s="279">
        <f>IF(L65="",M65,VLOOKUP(L65,[1]参加チーム!$A$6:$F$60,3,FALSE))</f>
        <v>0</v>
      </c>
    </row>
    <row r="66" spans="1:20" x14ac:dyDescent="0.2">
      <c r="A66" s="969"/>
      <c r="B66" s="613" t="s">
        <v>532</v>
      </c>
      <c r="C66" s="272">
        <f t="shared" ref="C66" si="4">C65+"００：３５"</f>
        <v>0.54513888888888895</v>
      </c>
      <c r="D66" s="422" t="s">
        <v>388</v>
      </c>
      <c r="E66" s="9"/>
      <c r="F66" s="554"/>
      <c r="G66" s="14"/>
      <c r="H66" s="554"/>
      <c r="I66" s="75"/>
      <c r="J66" s="131"/>
      <c r="K66" s="18"/>
      <c r="L66" s="18"/>
      <c r="M66" s="132"/>
      <c r="N66" s="78">
        <v>8</v>
      </c>
      <c r="O66" s="55">
        <v>6</v>
      </c>
      <c r="P66" s="73" t="s">
        <v>336</v>
      </c>
      <c r="Q66" s="64" t="s">
        <v>346</v>
      </c>
      <c r="R66" s="278"/>
      <c r="S66" s="279">
        <f>IF(J66="",K66,VLOOKUP(J66,[1]参加チーム!$A$6:$F$60,3,FALSE))</f>
        <v>0</v>
      </c>
      <c r="T66" s="279">
        <f>IF(L66="",M66,VLOOKUP(L66,[1]参加チーム!$A$6:$F$60,3,FALSE))</f>
        <v>0</v>
      </c>
    </row>
    <row r="67" spans="1:20" x14ac:dyDescent="0.2">
      <c r="A67" s="969"/>
      <c r="B67" s="613" t="s">
        <v>827</v>
      </c>
      <c r="C67" s="257">
        <f>C66+"００：３５"</f>
        <v>0.56944444444444453</v>
      </c>
      <c r="D67" s="9" t="s">
        <v>389</v>
      </c>
      <c r="E67" s="9" t="str">
        <f>IF(J67="",K67,VLOOKUP(J67,参加チーム!$A$6:$F$60,2,FALSE))</f>
        <v>フリーデン
ホッケースポーツ少年団</v>
      </c>
      <c r="F67" s="554">
        <f>IF(B67="","",VLOOKUP(B67,[1]日程!$AJ$6:$AT$145,10,FALSE))</f>
        <v>0</v>
      </c>
      <c r="G67" s="14" t="s">
        <v>1</v>
      </c>
      <c r="H67" s="554">
        <f>IF(B67="","",VLOOKUP(B67,[1]日程!$AJ$6:$AT$145,11,FALSE))</f>
        <v>0</v>
      </c>
      <c r="I67" s="75" t="str">
        <f>IF(L67="",M67,VLOOKUP(L67,参加チーム!$A$6:$F$60,2,FALSE))</f>
        <v>南アルプス
ホッケースポーツ少年団</v>
      </c>
      <c r="J67" s="131">
        <f>Gリーグ!AM8</f>
        <v>3</v>
      </c>
      <c r="K67" s="18" t="s">
        <v>674</v>
      </c>
      <c r="L67" s="18">
        <f>Gリーグ!AM39</f>
        <v>5</v>
      </c>
      <c r="M67" s="132" t="s">
        <v>828</v>
      </c>
      <c r="N67" s="78">
        <v>8</v>
      </c>
      <c r="O67" s="55">
        <v>6</v>
      </c>
      <c r="P67" s="73" t="s">
        <v>336</v>
      </c>
      <c r="Q67" s="64" t="s">
        <v>346</v>
      </c>
      <c r="R67" s="278"/>
      <c r="S67" s="279" t="str">
        <f>IF(J67="",K67,VLOOKUP(J67,[1]参加チーム!$A$6:$F$60,3,FALSE))</f>
        <v>フリーデン</v>
      </c>
      <c r="T67" s="279" t="str">
        <f>IF(L67="",M67,VLOOKUP(L67,[1]参加チーム!$A$6:$F$60,3,FALSE))</f>
        <v>南アルプス</v>
      </c>
    </row>
    <row r="68" spans="1:20" x14ac:dyDescent="0.2">
      <c r="A68" s="969"/>
      <c r="B68" s="613" t="s">
        <v>329</v>
      </c>
      <c r="C68" s="257">
        <f>C67+"００：３５"</f>
        <v>0.59375000000000011</v>
      </c>
      <c r="D68" s="9" t="s">
        <v>389</v>
      </c>
      <c r="E68" s="9" t="str">
        <f>IF(J68="",K68,VLOOKUP(J68,参加チーム!$A$6:$F$60,2,FALSE))</f>
        <v>横田小
ホッケースポーツ少年団</v>
      </c>
      <c r="F68" s="554">
        <f>IF(B68="","",VLOOKUP(B68,[1]日程!$AJ$6:$AT$145,10,FALSE))</f>
        <v>0</v>
      </c>
      <c r="G68" s="14" t="s">
        <v>1</v>
      </c>
      <c r="H68" s="554">
        <f>IF(B68="","",VLOOKUP(B68,[1]日程!$AJ$6:$AT$145,11,FALSE))</f>
        <v>0</v>
      </c>
      <c r="I68" s="75" t="str">
        <f>IF(L68="",M68,VLOOKUP(L68,参加チーム!$A$6:$F$60,2,FALSE))</f>
        <v>Echizen　HOMES²
スポーツ少年団</v>
      </c>
      <c r="J68" s="131">
        <f>Gリーグ!AM38</f>
        <v>16</v>
      </c>
      <c r="K68" s="18" t="s">
        <v>676</v>
      </c>
      <c r="L68" s="18">
        <f>Gリーグ!AM24</f>
        <v>10</v>
      </c>
      <c r="M68" s="132" t="s">
        <v>673</v>
      </c>
      <c r="N68" s="78">
        <v>8</v>
      </c>
      <c r="O68" s="55">
        <v>6</v>
      </c>
      <c r="P68" s="73" t="s">
        <v>336</v>
      </c>
      <c r="Q68" s="64" t="s">
        <v>346</v>
      </c>
      <c r="R68" s="278"/>
      <c r="S68" s="279" t="str">
        <f>IF(J68="",K68,VLOOKUP(J68,[1]参加チーム!$A$6:$F$60,3,FALSE))</f>
        <v>横田</v>
      </c>
      <c r="T68" s="279" t="str">
        <f>IF(L68="",M68,VLOOKUP(L68,[1]参加チーム!$A$6:$F$60,3,FALSE))</f>
        <v>Echizen</v>
      </c>
    </row>
    <row r="69" spans="1:20" x14ac:dyDescent="0.2">
      <c r="A69" s="969"/>
      <c r="B69" s="613" t="s">
        <v>494</v>
      </c>
      <c r="C69" s="257">
        <f>C68+"００：３５"</f>
        <v>0.61805555555555569</v>
      </c>
      <c r="D69" s="9" t="s">
        <v>125</v>
      </c>
      <c r="E69" s="9"/>
      <c r="F69" s="554"/>
      <c r="G69" s="14"/>
      <c r="H69" s="554"/>
      <c r="I69" s="75"/>
      <c r="J69" s="131"/>
      <c r="K69" s="18"/>
      <c r="L69" s="18"/>
      <c r="M69" s="132"/>
      <c r="N69" s="78">
        <v>8</v>
      </c>
      <c r="O69" s="55">
        <v>6</v>
      </c>
      <c r="P69" s="73" t="s">
        <v>336</v>
      </c>
      <c r="Q69" s="64" t="s">
        <v>346</v>
      </c>
      <c r="R69" s="278"/>
      <c r="S69" s="279">
        <f>IF(J69="",K69,VLOOKUP(J69,[1]参加チーム!$A$6:$F$60,3,FALSE))</f>
        <v>0</v>
      </c>
      <c r="T69" s="279">
        <f>IF(L69="",M69,VLOOKUP(L69,[1]参加チーム!$A$6:$F$60,3,FALSE))</f>
        <v>0</v>
      </c>
    </row>
    <row r="70" spans="1:20" x14ac:dyDescent="0.2">
      <c r="A70" s="969"/>
      <c r="B70" s="613" t="s">
        <v>829</v>
      </c>
      <c r="C70" s="257">
        <f>C69+"００：４５"</f>
        <v>0.64930555555555569</v>
      </c>
      <c r="D70" s="9" t="s">
        <v>394</v>
      </c>
      <c r="E70" s="9" t="str">
        <f>IF(J70="",K70,VLOOKUP(J70,参加チーム!$A$6:$F$60,2,FALSE))</f>
        <v>フリーデン
ホッケースポーツ少年団</v>
      </c>
      <c r="F70" s="554">
        <f>IF(B70="","",VLOOKUP(B70,[1]日程!$AJ$6:$AT$145,10,FALSE))</f>
        <v>0</v>
      </c>
      <c r="G70" s="14" t="s">
        <v>1</v>
      </c>
      <c r="H70" s="554">
        <f>IF(B70="","",VLOOKUP(B70,[1]日程!$AJ$6:$AT$145,11,FALSE))</f>
        <v>0</v>
      </c>
      <c r="I70" s="135" t="str">
        <f>IF(L70="",M70,VLOOKUP(L70,参加チーム!$A$6:$F$60,2,FALSE))</f>
        <v>広島
ホッケースポーツ少年団</v>
      </c>
      <c r="J70" s="131">
        <f>Ｆリーグ!AF6</f>
        <v>3</v>
      </c>
      <c r="K70" s="18" t="s">
        <v>680</v>
      </c>
      <c r="L70" s="18">
        <f>Ｆリーグ!AF18</f>
        <v>19</v>
      </c>
      <c r="M70" s="132" t="s">
        <v>681</v>
      </c>
      <c r="N70" s="78">
        <v>8</v>
      </c>
      <c r="O70" s="55">
        <v>7</v>
      </c>
      <c r="P70" s="73" t="s">
        <v>735</v>
      </c>
      <c r="Q70" s="64" t="s">
        <v>346</v>
      </c>
      <c r="R70" s="278"/>
      <c r="S70" s="279" t="str">
        <f>IF(J70="",K70,VLOOKUP(J70,[1]参加チーム!$A$6:$F$60,3,FALSE))</f>
        <v>フリーデン</v>
      </c>
      <c r="T70" s="279" t="str">
        <f>IF(L70="",M70,VLOOKUP(L70,[1]参加チーム!$A$6:$F$60,3,FALSE))</f>
        <v>広島</v>
      </c>
    </row>
    <row r="71" spans="1:20" x14ac:dyDescent="0.2">
      <c r="A71" s="969"/>
      <c r="B71" s="613" t="s">
        <v>334</v>
      </c>
      <c r="C71" s="257">
        <f>C70+"００：４５"</f>
        <v>0.68055555555555569</v>
      </c>
      <c r="D71" s="9" t="s">
        <v>394</v>
      </c>
      <c r="E71" s="9" t="str">
        <f>IF(J71="",K71,VLOOKUP(J71,参加チーム!$A$6:$F$60,2,FALSE))</f>
        <v>広島
ホッケースポーツ少年団</v>
      </c>
      <c r="F71" s="554">
        <f>IF(B71="","",VLOOKUP(B71,[1]日程!$AJ$6:$AT$145,10,FALSE))</f>
        <v>0</v>
      </c>
      <c r="G71" s="14" t="s">
        <v>1</v>
      </c>
      <c r="H71" s="554">
        <f>IF(B71="","",VLOOKUP(B71,[1]日程!$AJ$6:$AT$145,11,FALSE))</f>
        <v>0</v>
      </c>
      <c r="I71" s="135" t="e">
        <f>IF(L71="",M71,VLOOKUP(L71,参加チーム!$A$6:$F$60,2,FALSE))</f>
        <v>#N/A</v>
      </c>
      <c r="J71" s="131">
        <f>Ｆリーグ!AF18</f>
        <v>19</v>
      </c>
      <c r="K71" s="18" t="s">
        <v>681</v>
      </c>
      <c r="L71" s="18" t="str">
        <f>Ｆリーグ!AE30</f>
        <v>伊万里</v>
      </c>
      <c r="M71" s="132" t="s">
        <v>850</v>
      </c>
      <c r="N71" s="78">
        <v>8</v>
      </c>
      <c r="O71" s="55">
        <v>7</v>
      </c>
      <c r="P71" s="52" t="s">
        <v>336</v>
      </c>
      <c r="Q71" s="64" t="s">
        <v>346</v>
      </c>
      <c r="R71" s="278"/>
      <c r="S71" s="279" t="str">
        <f>IF(J71="",K71,VLOOKUP(J71,[1]参加チーム!$A$6:$F$60,3,FALSE))</f>
        <v>広島</v>
      </c>
      <c r="T71" s="279" t="e">
        <f>IF(L71="",M71,VLOOKUP(L71,[1]参加チーム!$A$6:$F$60,3,FALSE))</f>
        <v>#N/A</v>
      </c>
    </row>
    <row r="72" spans="1:20" x14ac:dyDescent="0.2">
      <c r="A72" s="969"/>
      <c r="B72" s="613"/>
      <c r="C72" s="571">
        <f t="shared" ref="C72" si="5">C71+"００：４５"</f>
        <v>0.71180555555555569</v>
      </c>
      <c r="D72" s="560"/>
      <c r="E72" s="560"/>
      <c r="F72" s="561"/>
      <c r="G72" s="562"/>
      <c r="H72" s="561"/>
      <c r="I72" s="563"/>
      <c r="J72" s="564"/>
      <c r="K72" s="565"/>
      <c r="L72" s="565"/>
      <c r="M72" s="566"/>
      <c r="N72" s="567"/>
      <c r="O72" s="568"/>
      <c r="P72" s="572"/>
      <c r="Q72" s="570"/>
      <c r="R72" s="278"/>
      <c r="S72" s="279"/>
      <c r="T72" s="279"/>
    </row>
    <row r="73" spans="1:20" x14ac:dyDescent="0.2">
      <c r="A73" s="969"/>
      <c r="B73" s="626" t="s">
        <v>504</v>
      </c>
      <c r="C73" s="273">
        <f>C72+"００：35"</f>
        <v>0.73611111111111127</v>
      </c>
      <c r="D73" s="23" t="s">
        <v>840</v>
      </c>
      <c r="E73" s="23"/>
      <c r="F73" s="555"/>
      <c r="G73" s="20"/>
      <c r="H73" s="555"/>
      <c r="I73" s="126"/>
      <c r="J73" s="133"/>
      <c r="K73" s="22"/>
      <c r="L73" s="22"/>
      <c r="M73" s="134"/>
      <c r="N73" s="80"/>
      <c r="O73" s="56"/>
      <c r="P73" s="53" t="s">
        <v>336</v>
      </c>
      <c r="Q73" s="65"/>
      <c r="R73" s="278"/>
      <c r="S73" s="279"/>
      <c r="T73" s="279"/>
    </row>
    <row r="74" spans="1:20" x14ac:dyDescent="0.2">
      <c r="A74" s="969"/>
      <c r="B74" s="627" t="s">
        <v>330</v>
      </c>
      <c r="C74" s="276">
        <v>0.375</v>
      </c>
      <c r="D74" s="166" t="s">
        <v>76</v>
      </c>
      <c r="E74" s="166" t="str">
        <f>IF(J74="",K74,VLOOKUP(J74,参加チーム!$A$6:$F$60,2,FALSE))</f>
        <v>広島
ホッケースポーツ少年団</v>
      </c>
      <c r="F74" s="551">
        <f>IF(B74="","",VLOOKUP(B74,[1]日程!$AJ$6:$AT$145,10,FALSE))</f>
        <v>0</v>
      </c>
      <c r="G74" s="168" t="s">
        <v>1</v>
      </c>
      <c r="H74" s="551">
        <f>IF(B74="","",VLOOKUP(B74,[1]日程!$AJ$6:$AT$145,11,FALSE))</f>
        <v>0</v>
      </c>
      <c r="I74" s="573" t="str">
        <f>IF(L74="",M74,VLOOKUP(L74,参加チーム!$A$6:$F$60,2,FALSE))</f>
        <v>各務原市
ホッケースポーツ少年団</v>
      </c>
      <c r="J74" s="170">
        <f>Gリーグ!AM23</f>
        <v>19</v>
      </c>
      <c r="K74" s="171" t="s">
        <v>677</v>
      </c>
      <c r="L74" s="171">
        <f>Gリーグ!AM65</f>
        <v>11</v>
      </c>
      <c r="M74" s="172" t="s">
        <v>678</v>
      </c>
      <c r="N74" s="173">
        <v>8</v>
      </c>
      <c r="O74" s="174">
        <v>6</v>
      </c>
      <c r="P74" s="552" t="s">
        <v>338</v>
      </c>
      <c r="Q74" s="175" t="s">
        <v>346</v>
      </c>
      <c r="R74" s="278"/>
      <c r="S74" s="279" t="str">
        <f>IF(J74="",K74,VLOOKUP(J74,[1]参加チーム!$A$6:$F$60,3,FALSE))</f>
        <v>広島</v>
      </c>
      <c r="T74" s="279" t="str">
        <f>IF(L74="",M74,VLOOKUP(L74,[1]参加チーム!$A$6:$F$60,3,FALSE))</f>
        <v>各務原</v>
      </c>
    </row>
    <row r="75" spans="1:20" x14ac:dyDescent="0.2">
      <c r="A75" s="969"/>
      <c r="B75" s="602" t="s">
        <v>492</v>
      </c>
      <c r="C75" s="257">
        <f t="shared" ref="C75:C84" si="6">C74+"００：３５"</f>
        <v>0.39930555555555558</v>
      </c>
      <c r="D75" s="9" t="s">
        <v>386</v>
      </c>
      <c r="E75" s="9"/>
      <c r="F75" s="554"/>
      <c r="G75" s="14"/>
      <c r="H75" s="554"/>
      <c r="I75" s="75"/>
      <c r="J75" s="131"/>
      <c r="K75" s="18"/>
      <c r="L75" s="18"/>
      <c r="M75" s="132"/>
      <c r="N75" s="78">
        <v>8</v>
      </c>
      <c r="O75" s="55">
        <v>6</v>
      </c>
      <c r="P75" s="73" t="s">
        <v>734</v>
      </c>
      <c r="Q75" s="64" t="s">
        <v>346</v>
      </c>
      <c r="R75" s="278"/>
      <c r="S75" s="279">
        <f>IF(J75="",K75,VLOOKUP(J75,[1]参加チーム!$A$6:$F$60,3,FALSE))</f>
        <v>0</v>
      </c>
      <c r="T75" s="279">
        <f>IF(L75="",M75,VLOOKUP(L75,[1]参加チーム!$A$6:$F$60,3,FALSE))</f>
        <v>0</v>
      </c>
    </row>
    <row r="76" spans="1:20" x14ac:dyDescent="0.2">
      <c r="A76" s="969"/>
      <c r="B76" s="603" t="s">
        <v>830</v>
      </c>
      <c r="C76" s="272">
        <f t="shared" si="6"/>
        <v>0.42361111111111116</v>
      </c>
      <c r="D76" s="422" t="s">
        <v>387</v>
      </c>
      <c r="E76" s="9" t="str">
        <f>IF(J76="",K76,VLOOKUP(J76,参加チーム!$A$6:$F$60,2,FALSE))</f>
        <v>南アルプス
ホッケースポーツ少年団</v>
      </c>
      <c r="F76" s="554">
        <f>IF(B76="","",VLOOKUP(B76,[1]日程!$AJ$6:$AT$145,10,FALSE))</f>
        <v>0</v>
      </c>
      <c r="G76" s="14" t="s">
        <v>1</v>
      </c>
      <c r="H76" s="554">
        <f>IF(B76="","",VLOOKUP(B76,[1]日程!$AJ$6:$AT$145,11,FALSE))</f>
        <v>0</v>
      </c>
      <c r="I76" s="75" t="str">
        <f>IF(L76="",M76,VLOOKUP(L76,参加チーム!$A$6:$F$60,2,FALSE))</f>
        <v>広島
ホッケースポーツ少年団</v>
      </c>
      <c r="J76" s="131" t="str">
        <f>Gリーグ!AM124</f>
        <v>4w</v>
      </c>
      <c r="K76" s="18" t="s">
        <v>153</v>
      </c>
      <c r="L76" s="18" t="str">
        <f>Gリーグ!AM95</f>
        <v>18w</v>
      </c>
      <c r="M76" s="132" t="s">
        <v>512</v>
      </c>
      <c r="N76" s="78">
        <v>8</v>
      </c>
      <c r="O76" s="55">
        <v>6</v>
      </c>
      <c r="P76" s="73" t="s">
        <v>338</v>
      </c>
      <c r="Q76" s="64" t="s">
        <v>346</v>
      </c>
      <c r="R76" s="278"/>
      <c r="S76" s="279" t="str">
        <f>IF(J76="",K76,VLOOKUP(J76,[1]参加チーム!$A$6:$F$60,3,FALSE))</f>
        <v>南アルプス</v>
      </c>
      <c r="T76" s="279" t="str">
        <f>IF(L76="",M76,VLOOKUP(L76,[1]参加チーム!$A$6:$F$60,3,FALSE))</f>
        <v>広島</v>
      </c>
    </row>
    <row r="77" spans="1:20" x14ac:dyDescent="0.2">
      <c r="A77" s="969"/>
      <c r="B77" s="603"/>
      <c r="C77" s="558">
        <f t="shared" si="6"/>
        <v>0.44791666666666674</v>
      </c>
      <c r="D77" s="559"/>
      <c r="E77" s="560"/>
      <c r="F77" s="561"/>
      <c r="G77" s="562"/>
      <c r="H77" s="561"/>
      <c r="I77" s="563"/>
      <c r="J77" s="564"/>
      <c r="K77" s="565"/>
      <c r="L77" s="565"/>
      <c r="M77" s="566"/>
      <c r="N77" s="567"/>
      <c r="O77" s="568"/>
      <c r="P77" s="569"/>
      <c r="Q77" s="570"/>
      <c r="R77" s="278"/>
      <c r="S77" s="279"/>
      <c r="T77" s="279"/>
    </row>
    <row r="78" spans="1:20" x14ac:dyDescent="0.2">
      <c r="A78" s="969"/>
      <c r="B78" s="602" t="s">
        <v>496</v>
      </c>
      <c r="C78" s="257">
        <f t="shared" si="6"/>
        <v>0.47222222222222232</v>
      </c>
      <c r="D78" s="9" t="s">
        <v>125</v>
      </c>
      <c r="E78" s="9"/>
      <c r="F78" s="554"/>
      <c r="G78" s="14"/>
      <c r="H78" s="554"/>
      <c r="I78" s="75"/>
      <c r="J78" s="131"/>
      <c r="K78" s="18"/>
      <c r="L78" s="18"/>
      <c r="M78" s="132"/>
      <c r="N78" s="78">
        <v>8</v>
      </c>
      <c r="O78" s="55">
        <v>6</v>
      </c>
      <c r="P78" s="73" t="s">
        <v>338</v>
      </c>
      <c r="Q78" s="64" t="s">
        <v>346</v>
      </c>
      <c r="R78" s="278"/>
      <c r="S78" s="279"/>
      <c r="T78" s="279"/>
    </row>
    <row r="79" spans="1:20" x14ac:dyDescent="0.2">
      <c r="A79" s="969"/>
      <c r="B79" s="603" t="s">
        <v>831</v>
      </c>
      <c r="C79" s="272">
        <f t="shared" si="6"/>
        <v>0.4965277777777779</v>
      </c>
      <c r="D79" s="422" t="s">
        <v>391</v>
      </c>
      <c r="E79" s="9" t="str">
        <f>IF(J79="",K79,VLOOKUP(J79,参加チーム!$A$6:$F$60,2,FALSE))</f>
        <v>広島
ホッケースポーツ少年団</v>
      </c>
      <c r="F79" s="554">
        <f>IF(B79="","",VLOOKUP(B79,[1]日程!$AJ$6:$AT$145,10,FALSE))</f>
        <v>0</v>
      </c>
      <c r="G79" s="14" t="s">
        <v>1</v>
      </c>
      <c r="H79" s="554">
        <f>IF(B79="","",VLOOKUP(B79,[1]日程!$AJ$6:$AT$145,11,FALSE))</f>
        <v>0</v>
      </c>
      <c r="I79" s="75" t="str">
        <f>IF(L79="",M79,VLOOKUP(L79,参加チーム!$A$6:$F$60,2,FALSE))</f>
        <v>彦根ワイルドキッズ若葉
スポーツ少年団</v>
      </c>
      <c r="J79" s="131" t="str">
        <f>Gリーグ!AM95</f>
        <v>18w</v>
      </c>
      <c r="K79" s="18" t="s">
        <v>512</v>
      </c>
      <c r="L79" s="18" t="str">
        <f>Gリーグ!AM140</f>
        <v>13w</v>
      </c>
      <c r="M79" s="132" t="s">
        <v>515</v>
      </c>
      <c r="N79" s="78">
        <v>8</v>
      </c>
      <c r="O79" s="55">
        <v>6</v>
      </c>
      <c r="P79" s="52" t="s">
        <v>338</v>
      </c>
      <c r="Q79" s="64" t="s">
        <v>346</v>
      </c>
      <c r="R79" s="278"/>
      <c r="S79" s="279" t="str">
        <f>IF(J79="",K79,VLOOKUP(J79,[1]参加チーム!$A$6:$F$60,3,FALSE))</f>
        <v>広島</v>
      </c>
      <c r="T79" s="279" t="str">
        <f>IF(L79="",M79,VLOOKUP(L79,[1]参加チーム!$A$6:$F$60,3,FALSE))</f>
        <v>彦根</v>
      </c>
    </row>
    <row r="80" spans="1:20" x14ac:dyDescent="0.2">
      <c r="A80" s="969"/>
      <c r="B80" s="602" t="s">
        <v>497</v>
      </c>
      <c r="C80" s="257">
        <f t="shared" si="6"/>
        <v>0.52083333333333348</v>
      </c>
      <c r="D80" s="9" t="s">
        <v>390</v>
      </c>
      <c r="E80" s="9"/>
      <c r="F80" s="554"/>
      <c r="G80" s="14"/>
      <c r="H80" s="554"/>
      <c r="I80" s="75"/>
      <c r="J80" s="131"/>
      <c r="K80" s="18"/>
      <c r="L80" s="18"/>
      <c r="M80" s="132"/>
      <c r="N80" s="78">
        <v>8</v>
      </c>
      <c r="O80" s="55">
        <v>6</v>
      </c>
      <c r="P80" s="52" t="s">
        <v>338</v>
      </c>
      <c r="Q80" s="64" t="s">
        <v>346</v>
      </c>
      <c r="R80" s="278"/>
      <c r="S80" s="279"/>
      <c r="T80" s="279"/>
    </row>
    <row r="81" spans="1:20" x14ac:dyDescent="0.2">
      <c r="A81" s="969"/>
      <c r="B81" s="602" t="s">
        <v>530</v>
      </c>
      <c r="C81" s="272">
        <f t="shared" si="6"/>
        <v>0.54513888888888906</v>
      </c>
      <c r="D81" s="422" t="s">
        <v>388</v>
      </c>
      <c r="E81" s="9"/>
      <c r="F81" s="554"/>
      <c r="G81" s="14"/>
      <c r="H81" s="554"/>
      <c r="I81" s="75"/>
      <c r="J81" s="131"/>
      <c r="K81" s="18"/>
      <c r="L81" s="18"/>
      <c r="M81" s="132"/>
      <c r="N81" s="78">
        <v>8</v>
      </c>
      <c r="O81" s="55">
        <v>6</v>
      </c>
      <c r="P81" s="73" t="s">
        <v>338</v>
      </c>
      <c r="Q81" s="64" t="s">
        <v>346</v>
      </c>
      <c r="R81" s="278"/>
      <c r="S81" s="279"/>
      <c r="T81" s="279"/>
    </row>
    <row r="82" spans="1:20" x14ac:dyDescent="0.2">
      <c r="A82" s="969"/>
      <c r="B82" s="602" t="s">
        <v>331</v>
      </c>
      <c r="C82" s="257">
        <f t="shared" si="6"/>
        <v>0.56944444444444464</v>
      </c>
      <c r="D82" s="9" t="s">
        <v>389</v>
      </c>
      <c r="E82" s="9" t="str">
        <f>IF(J82="",K82,VLOOKUP(J82,参加チーム!$A$6:$F$60,2,FALSE))</f>
        <v>広島
ホッケースポーツ少年団</v>
      </c>
      <c r="F82" s="554">
        <f>IF(B82="","",VLOOKUP(B82,[1]日程!$AJ$6:$AT$145,10,FALSE))</f>
        <v>0</v>
      </c>
      <c r="G82" s="14" t="s">
        <v>1</v>
      </c>
      <c r="H82" s="554">
        <f>IF(B82="","",VLOOKUP(B82,[1]日程!$AJ$6:$AT$145,11,FALSE))</f>
        <v>0</v>
      </c>
      <c r="I82" s="75" t="str">
        <f>IF(L82="",M82,VLOOKUP(L82,参加チーム!$A$6:$F$60,2,FALSE))</f>
        <v>彦根ワイルドキッズ若葉
スポーツ少年団</v>
      </c>
      <c r="J82" s="131">
        <f>Gリーグ!AM23</f>
        <v>19</v>
      </c>
      <c r="K82" s="18" t="s">
        <v>677</v>
      </c>
      <c r="L82" s="18">
        <f>Gリーグ!AM9</f>
        <v>12</v>
      </c>
      <c r="M82" s="132" t="s">
        <v>679</v>
      </c>
      <c r="N82" s="78">
        <v>8</v>
      </c>
      <c r="O82" s="55">
        <v>6</v>
      </c>
      <c r="P82" s="73" t="s">
        <v>338</v>
      </c>
      <c r="Q82" s="64" t="s">
        <v>346</v>
      </c>
      <c r="R82" s="278"/>
      <c r="S82" s="279" t="str">
        <f>IF(J82="",K82,VLOOKUP(J82,[1]参加チーム!$A$6:$F$60,3,FALSE))</f>
        <v>広島</v>
      </c>
      <c r="T82" s="279" t="str">
        <f>IF(L82="",M82,VLOOKUP(L82,[1]参加チーム!$A$6:$F$60,3,FALSE))</f>
        <v>彦根</v>
      </c>
    </row>
    <row r="83" spans="1:20" x14ac:dyDescent="0.2">
      <c r="A83" s="969"/>
      <c r="B83" s="602"/>
      <c r="C83" s="571">
        <f t="shared" si="6"/>
        <v>0.59375000000000022</v>
      </c>
      <c r="D83" s="560"/>
      <c r="E83" s="560"/>
      <c r="F83" s="561"/>
      <c r="G83" s="562"/>
      <c r="H83" s="561"/>
      <c r="I83" s="563"/>
      <c r="J83" s="564"/>
      <c r="K83" s="565"/>
      <c r="L83" s="565"/>
      <c r="M83" s="566"/>
      <c r="N83" s="567"/>
      <c r="O83" s="568"/>
      <c r="P83" s="569"/>
      <c r="Q83" s="570"/>
      <c r="R83" s="278"/>
      <c r="S83" s="279"/>
      <c r="T83" s="279"/>
    </row>
    <row r="84" spans="1:20" x14ac:dyDescent="0.2">
      <c r="A84" s="969"/>
      <c r="B84" s="602" t="s">
        <v>499</v>
      </c>
      <c r="C84" s="257">
        <f t="shared" si="6"/>
        <v>0.6180555555555558</v>
      </c>
      <c r="D84" s="9" t="s">
        <v>125</v>
      </c>
      <c r="E84" s="9"/>
      <c r="F84" s="554"/>
      <c r="G84" s="14"/>
      <c r="H84" s="554"/>
      <c r="I84" s="75"/>
      <c r="J84" s="131"/>
      <c r="K84" s="18"/>
      <c r="L84" s="18"/>
      <c r="M84" s="132"/>
      <c r="N84" s="78">
        <v>8</v>
      </c>
      <c r="O84" s="55">
        <v>6</v>
      </c>
      <c r="P84" s="52" t="s">
        <v>338</v>
      </c>
      <c r="Q84" s="64" t="s">
        <v>346</v>
      </c>
      <c r="R84" s="278"/>
      <c r="S84" s="279"/>
      <c r="T84" s="279"/>
    </row>
    <row r="85" spans="1:20" x14ac:dyDescent="0.2">
      <c r="A85" s="969"/>
      <c r="B85" s="603" t="s">
        <v>843</v>
      </c>
      <c r="C85" s="272">
        <f>C84+"００：４５"</f>
        <v>0.6493055555555558</v>
      </c>
      <c r="D85" s="422" t="s">
        <v>488</v>
      </c>
      <c r="E85" s="9" t="str">
        <f>IF(J85="",K85,VLOOKUP(J85,参加チーム!$A$6:$F$60,2,FALSE))</f>
        <v>fa1位</v>
      </c>
      <c r="F85" s="554">
        <f>IF(B85="","",VLOOKUP(B85,[1]日程!$AJ$6:$AT$145,10,FALSE))</f>
        <v>0</v>
      </c>
      <c r="G85" s="14" t="s">
        <v>1</v>
      </c>
      <c r="H85" s="554">
        <f>IF(B85="","",VLOOKUP(B85,[1]日程!$AJ$6:$AT$145,11,FALSE))</f>
        <v>0</v>
      </c>
      <c r="I85" s="135" t="str">
        <f>IF(L85="",M85,VLOOKUP(L85,参加チーム!$A$6:$F$60,2,FALSE))</f>
        <v>fb1位</v>
      </c>
      <c r="J85" s="640"/>
      <c r="K85" s="18" t="s">
        <v>516</v>
      </c>
      <c r="L85" s="641"/>
      <c r="M85" s="132" t="s">
        <v>517</v>
      </c>
      <c r="N85" s="78">
        <v>8</v>
      </c>
      <c r="O85" s="55">
        <v>7</v>
      </c>
      <c r="P85" s="52" t="s">
        <v>345</v>
      </c>
      <c r="Q85" s="64" t="s">
        <v>346</v>
      </c>
      <c r="R85" s="278"/>
      <c r="S85" s="279" t="str">
        <f>IF(J85="",K85,VLOOKUP(J85,[1]参加チーム!$A$6:$F$60,3,FALSE))</f>
        <v>fa1位</v>
      </c>
      <c r="T85" s="279" t="str">
        <f>IF(L85="",M85,VLOOKUP(L85,[1]参加チーム!$A$6:$F$60,3,FALSE))</f>
        <v>fb1位</v>
      </c>
    </row>
    <row r="86" spans="1:20" ht="13.5" customHeight="1" x14ac:dyDescent="0.2">
      <c r="A86" s="969"/>
      <c r="B86" s="603" t="s">
        <v>844</v>
      </c>
      <c r="C86" s="272">
        <f>C85+"００：45"</f>
        <v>0.6805555555555558</v>
      </c>
      <c r="D86" s="422" t="s">
        <v>488</v>
      </c>
      <c r="E86" s="9" t="str">
        <f>IF(J86="",K86,VLOOKUP(J86,参加チーム!$A$6:$F$60,2,FALSE))</f>
        <v>fb1位</v>
      </c>
      <c r="F86" s="554">
        <f>IF(B86="","",VLOOKUP(B86,[1]日程!$AJ$6:$AT$145,10,FALSE))</f>
        <v>0</v>
      </c>
      <c r="G86" s="14" t="s">
        <v>1</v>
      </c>
      <c r="H86" s="554">
        <f>IF(B86="","",VLOOKUP(B86,[1]日程!$AJ$6:$AT$145,11,FALSE))</f>
        <v>0</v>
      </c>
      <c r="I86" s="135" t="str">
        <f>IF(L86="",M86,VLOOKUP(L86,参加チーム!$A$6:$F$60,2,FALSE))</f>
        <v>fc1位</v>
      </c>
      <c r="J86" s="640"/>
      <c r="K86" s="18" t="s">
        <v>837</v>
      </c>
      <c r="L86" s="641"/>
      <c r="M86" s="132" t="s">
        <v>838</v>
      </c>
      <c r="N86" s="78">
        <v>8</v>
      </c>
      <c r="O86" s="55">
        <v>7</v>
      </c>
      <c r="P86" s="52" t="s">
        <v>345</v>
      </c>
      <c r="Q86" s="64" t="s">
        <v>346</v>
      </c>
      <c r="R86" s="278"/>
      <c r="S86" s="279" t="str">
        <f>IF(J86="",K86,VLOOKUP(J86,[1]参加チーム!$A$6:$F$60,3,FALSE))</f>
        <v>fb1位</v>
      </c>
      <c r="T86" s="279" t="str">
        <f>IF(L86="",M86,VLOOKUP(L86,[1]参加チーム!$A$6:$F$60,3,FALSE))</f>
        <v>fc1位</v>
      </c>
    </row>
    <row r="87" spans="1:20" ht="13.5" customHeight="1" x14ac:dyDescent="0.2">
      <c r="A87" s="969"/>
      <c r="B87" s="603"/>
      <c r="C87" s="558">
        <f t="shared" ref="C87" si="7">C86+"００：45"</f>
        <v>0.7118055555555558</v>
      </c>
      <c r="D87" s="559"/>
      <c r="E87" s="560"/>
      <c r="F87" s="561"/>
      <c r="G87" s="562"/>
      <c r="H87" s="561"/>
      <c r="I87" s="563"/>
      <c r="J87" s="564"/>
      <c r="K87" s="565"/>
      <c r="L87" s="565"/>
      <c r="M87" s="566"/>
      <c r="N87" s="567"/>
      <c r="O87" s="568"/>
      <c r="P87" s="572"/>
      <c r="Q87" s="570"/>
      <c r="R87" s="278"/>
      <c r="S87" s="279"/>
      <c r="T87" s="279"/>
    </row>
    <row r="88" spans="1:20" x14ac:dyDescent="0.2">
      <c r="A88" s="969"/>
      <c r="B88" s="604" t="s">
        <v>527</v>
      </c>
      <c r="C88" s="543">
        <f>C87+"００：35"</f>
        <v>0.73611111111111138</v>
      </c>
      <c r="D88" s="435" t="s">
        <v>122</v>
      </c>
      <c r="E88" s="23"/>
      <c r="F88" s="555"/>
      <c r="G88" s="20"/>
      <c r="H88" s="555"/>
      <c r="I88" s="136"/>
      <c r="J88" s="133"/>
      <c r="K88" s="22"/>
      <c r="L88" s="22"/>
      <c r="M88" s="134"/>
      <c r="N88" s="80">
        <v>8</v>
      </c>
      <c r="O88" s="56">
        <v>7</v>
      </c>
      <c r="P88" s="53" t="s">
        <v>338</v>
      </c>
      <c r="Q88" s="65" t="s">
        <v>346</v>
      </c>
      <c r="R88" s="278"/>
      <c r="S88" s="279"/>
      <c r="T88" s="279"/>
    </row>
    <row r="89" spans="1:20" x14ac:dyDescent="0.2">
      <c r="A89" s="969"/>
      <c r="B89" s="617" t="s">
        <v>332</v>
      </c>
      <c r="C89" s="277">
        <v>0.375</v>
      </c>
      <c r="D89" s="12" t="s">
        <v>76</v>
      </c>
      <c r="E89" s="12" t="str">
        <f>IF(J89="",K89,VLOOKUP(J89,参加チーム!$A$6:$F$60,2,FALSE))</f>
        <v>横田小
ホッケースポーツ少年団</v>
      </c>
      <c r="F89" s="553">
        <f>IF(B89="","",VLOOKUP(B89,[1]日程!$AJ$6:$AT$145,10,FALSE))</f>
        <v>0</v>
      </c>
      <c r="G89" s="8" t="s">
        <v>1</v>
      </c>
      <c r="H89" s="553">
        <f>IF(B89="","",VLOOKUP(B89,[1]日程!$AJ$6:$AT$145,11,FALSE))</f>
        <v>0</v>
      </c>
      <c r="I89" s="125" t="str">
        <f>IF(L89="",M89,VLOOKUP(L89,参加チーム!$A$6:$F$60,2,FALSE))</f>
        <v>伊万里少年
ホッケースポーツ少年団</v>
      </c>
      <c r="J89" s="129">
        <f>Gリーグ!AM38</f>
        <v>16</v>
      </c>
      <c r="K89" s="13" t="s">
        <v>676</v>
      </c>
      <c r="L89" s="13">
        <f>Gリーグ!AM77</f>
        <v>20</v>
      </c>
      <c r="M89" s="130" t="s">
        <v>672</v>
      </c>
      <c r="N89" s="79">
        <v>8</v>
      </c>
      <c r="O89" s="54">
        <v>6</v>
      </c>
      <c r="P89" s="51" t="s">
        <v>340</v>
      </c>
      <c r="Q89" s="57" t="s">
        <v>346</v>
      </c>
      <c r="R89" s="278"/>
      <c r="S89" s="279" t="str">
        <f>IF(J89="",K89,VLOOKUP(J89,[1]参加チーム!$A$6:$F$60,3,FALSE))</f>
        <v>横田</v>
      </c>
      <c r="T89" s="279" t="str">
        <f>IF(L89="",M89,VLOOKUP(L89,[1]参加チーム!$A$6:$F$60,3,FALSE))</f>
        <v>伊万里</v>
      </c>
    </row>
    <row r="90" spans="1:20" x14ac:dyDescent="0.2">
      <c r="A90" s="969"/>
      <c r="B90" s="618" t="s">
        <v>495</v>
      </c>
      <c r="C90" s="257">
        <f>C89+"００：３５"</f>
        <v>0.39930555555555558</v>
      </c>
      <c r="D90" s="9" t="s">
        <v>386</v>
      </c>
      <c r="E90" s="9"/>
      <c r="F90" s="554"/>
      <c r="G90" s="14"/>
      <c r="H90" s="554"/>
      <c r="I90" s="75"/>
      <c r="J90" s="131"/>
      <c r="K90" s="18"/>
      <c r="L90" s="18"/>
      <c r="M90" s="132"/>
      <c r="N90" s="78">
        <v>8</v>
      </c>
      <c r="O90" s="55">
        <v>6</v>
      </c>
      <c r="P90" s="73" t="s">
        <v>736</v>
      </c>
      <c r="Q90" s="64" t="s">
        <v>346</v>
      </c>
      <c r="R90" s="278"/>
      <c r="S90" s="279"/>
      <c r="T90" s="279"/>
    </row>
    <row r="91" spans="1:20" x14ac:dyDescent="0.2">
      <c r="A91" s="969"/>
      <c r="B91" s="618" t="s">
        <v>832</v>
      </c>
      <c r="C91" s="556">
        <f>C90+"００：３５"</f>
        <v>0.42361111111111116</v>
      </c>
      <c r="D91" s="9" t="s">
        <v>389</v>
      </c>
      <c r="E91" s="9" t="str">
        <f>IF(J91="",K91,VLOOKUP(J91,参加チーム!$A$6:$F$60,2,FALSE))</f>
        <v>はんのう
ホッケースポーツ少年団</v>
      </c>
      <c r="F91" s="554">
        <f>IF(B91="","",VLOOKUP(B91,[1]日程!$AJ$6:$AT$145,10,FALSE))</f>
        <v>0</v>
      </c>
      <c r="G91" s="14" t="s">
        <v>1</v>
      </c>
      <c r="H91" s="554">
        <f>IF(B91="","",VLOOKUP(B91,[1]日程!$AJ$6:$AT$145,11,FALSE))</f>
        <v>0</v>
      </c>
      <c r="I91" s="75" t="str">
        <f>IF(L91="",M91,VLOOKUP(L91,参加チーム!$A$6:$F$60,2,FALSE))</f>
        <v>南アルプス
ホッケースポーツ少年団</v>
      </c>
      <c r="J91" s="640">
        <f>Gリーグ!AM53</f>
        <v>4</v>
      </c>
      <c r="K91" s="18" t="s">
        <v>675</v>
      </c>
      <c r="L91" s="641">
        <f>Gリーグ!AM39</f>
        <v>5</v>
      </c>
      <c r="M91" s="132" t="s">
        <v>519</v>
      </c>
      <c r="N91" s="78">
        <v>8</v>
      </c>
      <c r="O91" s="55">
        <v>6</v>
      </c>
      <c r="P91" s="52" t="s">
        <v>340</v>
      </c>
      <c r="Q91" s="64" t="s">
        <v>346</v>
      </c>
      <c r="R91" s="278"/>
      <c r="S91" s="279" t="str">
        <f>IF(J91="",K91,VLOOKUP(J91,[1]参加チーム!$A$6:$F$60,3,FALSE))</f>
        <v>はんのう</v>
      </c>
      <c r="T91" s="279" t="str">
        <f>IF(L91="",M91,VLOOKUP(L91,[1]参加チーム!$A$6:$F$60,3,FALSE))</f>
        <v>南アルプス</v>
      </c>
    </row>
    <row r="92" spans="1:20" x14ac:dyDescent="0.2">
      <c r="A92" s="969"/>
      <c r="B92" s="628" t="s">
        <v>520</v>
      </c>
      <c r="C92" s="434">
        <f>C91+"００：３５"</f>
        <v>0.44791666666666674</v>
      </c>
      <c r="D92" s="422" t="s">
        <v>392</v>
      </c>
      <c r="E92" s="9"/>
      <c r="F92" s="554"/>
      <c r="G92" s="14"/>
      <c r="H92" s="554"/>
      <c r="I92" s="75"/>
      <c r="J92" s="131"/>
      <c r="K92" s="18"/>
      <c r="L92" s="18"/>
      <c r="M92" s="132"/>
      <c r="N92" s="78">
        <v>8</v>
      </c>
      <c r="O92" s="55">
        <v>6</v>
      </c>
      <c r="P92" s="52" t="s">
        <v>340</v>
      </c>
      <c r="Q92" s="64" t="s">
        <v>346</v>
      </c>
      <c r="R92" s="278"/>
      <c r="S92" s="279"/>
      <c r="T92" s="279"/>
    </row>
    <row r="93" spans="1:20" ht="13.5" customHeight="1" x14ac:dyDescent="0.2">
      <c r="A93" s="969"/>
      <c r="B93" s="618" t="s">
        <v>501</v>
      </c>
      <c r="C93" s="257">
        <f>C92+"００：３５"</f>
        <v>0.47222222222222232</v>
      </c>
      <c r="D93" s="9" t="s">
        <v>125</v>
      </c>
      <c r="E93" s="9"/>
      <c r="F93" s="554"/>
      <c r="G93" s="14"/>
      <c r="H93" s="554"/>
      <c r="I93" s="75"/>
      <c r="J93" s="131"/>
      <c r="K93" s="18"/>
      <c r="L93" s="18"/>
      <c r="M93" s="132"/>
      <c r="N93" s="78">
        <v>8</v>
      </c>
      <c r="O93" s="55">
        <v>6</v>
      </c>
      <c r="P93" s="52" t="s">
        <v>340</v>
      </c>
      <c r="Q93" s="64" t="s">
        <v>346</v>
      </c>
      <c r="R93" s="278"/>
      <c r="S93" s="279">
        <f>IF(J93="",K93,VLOOKUP(J93,[1]参加チーム!$A$6:$F$60,3,FALSE))</f>
        <v>0</v>
      </c>
      <c r="T93" s="279">
        <f>IF(L93="",M93,VLOOKUP(L93,[1]参加チーム!$A$6:$F$60,3,FALSE))</f>
        <v>0</v>
      </c>
    </row>
    <row r="94" spans="1:20" x14ac:dyDescent="0.2">
      <c r="A94" s="969"/>
      <c r="B94" s="619" t="s">
        <v>833</v>
      </c>
      <c r="C94" s="272">
        <f t="shared" ref="C94" si="8">C93+"００：３５"</f>
        <v>0.4965277777777779</v>
      </c>
      <c r="D94" s="422" t="s">
        <v>391</v>
      </c>
      <c r="E94" s="9" t="str">
        <f>IF(J94="",K94,VLOOKUP(J94,参加チーム!$A$6:$F$60,2,FALSE))</f>
        <v>横田小
ホッケースポーツ少年団</v>
      </c>
      <c r="F94" s="554">
        <f>IF(B94="","",VLOOKUP(B94,[1]日程!$AJ$6:$AT$145,10,FALSE))</f>
        <v>0</v>
      </c>
      <c r="G94" s="14" t="s">
        <v>1</v>
      </c>
      <c r="H94" s="554">
        <f>IF(B94="","",VLOOKUP(B94,[1]日程!$AJ$6:$AT$145,11,FALSE))</f>
        <v>0</v>
      </c>
      <c r="I94" s="75" t="str">
        <f>IF(L94="",M94,VLOOKUP(L94,参加チーム!$A$6:$F$60,2,FALSE))</f>
        <v>はんのう
ホッケースポーツ少年団</v>
      </c>
      <c r="J94" s="640" t="str">
        <f>Gリーグ!AM154</f>
        <v>16w</v>
      </c>
      <c r="K94" s="18" t="s">
        <v>149</v>
      </c>
      <c r="L94" s="641" t="str">
        <f>Gリーグ!AM125</f>
        <v>3w</v>
      </c>
      <c r="M94" s="132" t="s">
        <v>514</v>
      </c>
      <c r="N94" s="78">
        <v>8</v>
      </c>
      <c r="O94" s="55">
        <v>6</v>
      </c>
      <c r="P94" s="73" t="s">
        <v>736</v>
      </c>
      <c r="Q94" s="64" t="s">
        <v>346</v>
      </c>
      <c r="R94" s="278"/>
      <c r="S94" s="279" t="str">
        <f>IF(J94="",K94,VLOOKUP(J94,[1]参加チーム!$A$6:$F$60,3,FALSE))</f>
        <v>横田</v>
      </c>
      <c r="T94" s="279" t="str">
        <f>IF(L94="",M94,VLOOKUP(L94,[1]参加チーム!$A$6:$F$60,3,FALSE))</f>
        <v>はんのう</v>
      </c>
    </row>
    <row r="95" spans="1:20" ht="13.5" customHeight="1" x14ac:dyDescent="0.2">
      <c r="A95" s="969"/>
      <c r="B95" s="618" t="s">
        <v>493</v>
      </c>
      <c r="C95" s="257">
        <f>C94+"００：３５"</f>
        <v>0.52083333333333348</v>
      </c>
      <c r="D95" s="9" t="s">
        <v>390</v>
      </c>
      <c r="E95" s="9"/>
      <c r="F95" s="554"/>
      <c r="G95" s="14"/>
      <c r="H95" s="554"/>
      <c r="I95" s="75"/>
      <c r="J95" s="131"/>
      <c r="K95" s="18"/>
      <c r="L95" s="18"/>
      <c r="M95" s="132"/>
      <c r="N95" s="78">
        <v>8</v>
      </c>
      <c r="O95" s="55">
        <v>6</v>
      </c>
      <c r="P95" s="73" t="s">
        <v>340</v>
      </c>
      <c r="Q95" s="64" t="s">
        <v>346</v>
      </c>
      <c r="R95" s="278"/>
      <c r="S95" s="279">
        <f>IF(J95="",K95,VLOOKUP(J95,[1]参加チーム!$A$6:$F$60,3,FALSE))</f>
        <v>0</v>
      </c>
      <c r="T95" s="279">
        <f>IF(L95="",M95,VLOOKUP(L95,[1]参加チーム!$A$6:$F$60,3,FALSE))</f>
        <v>0</v>
      </c>
    </row>
    <row r="96" spans="1:20" x14ac:dyDescent="0.2">
      <c r="A96" s="969"/>
      <c r="B96" s="618" t="s">
        <v>521</v>
      </c>
      <c r="C96" s="257">
        <f>C95+"００：３５"</f>
        <v>0.54513888888888906</v>
      </c>
      <c r="D96" s="9" t="s">
        <v>388</v>
      </c>
      <c r="E96" s="9"/>
      <c r="F96" s="554"/>
      <c r="G96" s="14"/>
      <c r="H96" s="554"/>
      <c r="I96" s="75"/>
      <c r="J96" s="131"/>
      <c r="K96" s="18"/>
      <c r="L96" s="18"/>
      <c r="M96" s="132"/>
      <c r="N96" s="78">
        <v>8</v>
      </c>
      <c r="O96" s="55">
        <v>6</v>
      </c>
      <c r="P96" s="52" t="s">
        <v>340</v>
      </c>
      <c r="Q96" s="64" t="s">
        <v>346</v>
      </c>
      <c r="R96" s="278"/>
      <c r="S96" s="279"/>
      <c r="T96" s="279"/>
    </row>
    <row r="97" spans="1:20" x14ac:dyDescent="0.2">
      <c r="A97" s="969"/>
      <c r="B97" s="619" t="s">
        <v>834</v>
      </c>
      <c r="C97" s="272">
        <f>C96+"００：３５"</f>
        <v>0.56944444444444464</v>
      </c>
      <c r="D97" s="422" t="s">
        <v>387</v>
      </c>
      <c r="E97" s="9" t="str">
        <f>IF(J97="",K97,VLOOKUP(J97,参加チーム!$A$6:$F$60,2,FALSE))</f>
        <v>丹波・瑞穂
ホッケースポーツ少年団</v>
      </c>
      <c r="F97" s="554">
        <f>IF(B97="","",VLOOKUP(B97,[1]日程!$AJ$6:$AT$145,10,FALSE))</f>
        <v>0</v>
      </c>
      <c r="G97" s="14" t="s">
        <v>1</v>
      </c>
      <c r="H97" s="554">
        <f>IF(B97="","",VLOOKUP(B97,[1]日程!$AJ$6:$AT$145,11,FALSE))</f>
        <v>0</v>
      </c>
      <c r="I97" s="75" t="str">
        <f>IF(L97="",M97,VLOOKUP(L97,参加チーム!$A$6:$F$60,2,FALSE))</f>
        <v>はんのう
ホッケースポーツ少年団</v>
      </c>
      <c r="J97" s="640" t="str">
        <f>Gリーグ!AM109</f>
        <v>14w</v>
      </c>
      <c r="K97" s="18" t="s">
        <v>152</v>
      </c>
      <c r="L97" s="641" t="str">
        <f>Gリーグ!AM125</f>
        <v>3w</v>
      </c>
      <c r="M97" s="132" t="s">
        <v>514</v>
      </c>
      <c r="N97" s="78">
        <v>8</v>
      </c>
      <c r="O97" s="55">
        <v>6</v>
      </c>
      <c r="P97" s="52" t="s">
        <v>340</v>
      </c>
      <c r="Q97" s="64" t="s">
        <v>346</v>
      </c>
      <c r="R97" s="278"/>
      <c r="S97" s="279" t="str">
        <f>IF(J97="",K97,VLOOKUP(J97,[1]参加チーム!$A$6:$F$60,3,FALSE))</f>
        <v>丹波・瑞穂</v>
      </c>
      <c r="T97" s="279" t="str">
        <f>IF(L97="",M97,VLOOKUP(L97,[1]参加チーム!$A$6:$F$60,3,FALSE))</f>
        <v>はんのう</v>
      </c>
    </row>
    <row r="98" spans="1:20" x14ac:dyDescent="0.2">
      <c r="A98" s="969"/>
      <c r="B98" s="618" t="s">
        <v>522</v>
      </c>
      <c r="C98" s="272">
        <f>C97+"００：３５"</f>
        <v>0.59375000000000022</v>
      </c>
      <c r="D98" s="422" t="s">
        <v>78</v>
      </c>
      <c r="E98" s="9"/>
      <c r="F98" s="554"/>
      <c r="G98" s="14"/>
      <c r="H98" s="554"/>
      <c r="I98" s="75"/>
      <c r="J98" s="131"/>
      <c r="K98" s="18"/>
      <c r="L98" s="18"/>
      <c r="M98" s="132"/>
      <c r="N98" s="78">
        <v>8</v>
      </c>
      <c r="O98" s="55">
        <v>6</v>
      </c>
      <c r="P98" s="52" t="s">
        <v>340</v>
      </c>
      <c r="Q98" s="64" t="s">
        <v>346</v>
      </c>
      <c r="R98" s="278"/>
      <c r="S98" s="279"/>
      <c r="T98" s="279"/>
    </row>
    <row r="99" spans="1:20" x14ac:dyDescent="0.2">
      <c r="A99" s="969"/>
      <c r="B99" s="619" t="s">
        <v>531</v>
      </c>
      <c r="C99" s="272">
        <f>C98+"００：３５"</f>
        <v>0.6180555555555558</v>
      </c>
      <c r="D99" s="422" t="s">
        <v>78</v>
      </c>
      <c r="E99" s="9"/>
      <c r="F99" s="554"/>
      <c r="G99" s="14"/>
      <c r="H99" s="554"/>
      <c r="I99" s="75"/>
      <c r="J99" s="131"/>
      <c r="K99" s="18"/>
      <c r="L99" s="18"/>
      <c r="M99" s="132"/>
      <c r="N99" s="78">
        <v>8</v>
      </c>
      <c r="O99" s="55">
        <v>6</v>
      </c>
      <c r="P99" s="52" t="s">
        <v>340</v>
      </c>
      <c r="Q99" s="64" t="s">
        <v>346</v>
      </c>
      <c r="R99" s="278"/>
      <c r="S99" s="279">
        <f>IF(J99="",K99,VLOOKUP(J99,[1]参加チーム!$A$6:$F$60,3,FALSE))</f>
        <v>0</v>
      </c>
      <c r="T99" s="279">
        <f>IF(L99="",M99,VLOOKUP(L99,[1]参加チーム!$A$6:$F$60,3,FALSE))</f>
        <v>0</v>
      </c>
    </row>
    <row r="100" spans="1:20" x14ac:dyDescent="0.2">
      <c r="A100" s="969"/>
      <c r="B100" s="618" t="s">
        <v>503</v>
      </c>
      <c r="C100" s="257">
        <f>C99+"００：45"</f>
        <v>0.6493055555555558</v>
      </c>
      <c r="D100" s="9" t="s">
        <v>127</v>
      </c>
      <c r="E100" s="9"/>
      <c r="F100" s="554"/>
      <c r="G100" s="14"/>
      <c r="H100" s="554"/>
      <c r="I100" s="135"/>
      <c r="J100" s="131"/>
      <c r="K100" s="18"/>
      <c r="L100" s="18"/>
      <c r="M100" s="132"/>
      <c r="N100" s="78">
        <v>8</v>
      </c>
      <c r="O100" s="55">
        <v>7</v>
      </c>
      <c r="P100" s="73" t="s">
        <v>340</v>
      </c>
      <c r="Q100" s="64" t="s">
        <v>346</v>
      </c>
      <c r="R100" s="278"/>
      <c r="S100" s="279">
        <f>IF(J100="",K100,VLOOKUP(J100,[1]参加チーム!$A$6:$F$60,3,FALSE))</f>
        <v>0</v>
      </c>
      <c r="T100" s="279">
        <f>IF(L100="",M100,VLOOKUP(L100,[1]参加チーム!$A$6:$F$60,3,FALSE))</f>
        <v>0</v>
      </c>
    </row>
    <row r="101" spans="1:20" x14ac:dyDescent="0.2">
      <c r="A101" s="969"/>
      <c r="B101" s="619" t="s">
        <v>526</v>
      </c>
      <c r="C101" s="272">
        <f>C100+"００：45"</f>
        <v>0.6805555555555558</v>
      </c>
      <c r="D101" s="422" t="s">
        <v>126</v>
      </c>
      <c r="E101" s="9"/>
      <c r="F101" s="554"/>
      <c r="G101" s="14"/>
      <c r="H101" s="554"/>
      <c r="I101" s="135"/>
      <c r="J101" s="131"/>
      <c r="K101" s="18"/>
      <c r="L101" s="18"/>
      <c r="M101" s="132"/>
      <c r="N101" s="78">
        <v>8</v>
      </c>
      <c r="O101" s="55">
        <v>7</v>
      </c>
      <c r="P101" s="52" t="s">
        <v>340</v>
      </c>
      <c r="Q101" s="64" t="s">
        <v>346</v>
      </c>
      <c r="R101" s="278"/>
      <c r="S101" s="279"/>
      <c r="T101" s="279"/>
    </row>
    <row r="102" spans="1:20" x14ac:dyDescent="0.2">
      <c r="A102" s="969"/>
      <c r="B102" s="618" t="s">
        <v>335</v>
      </c>
      <c r="C102" s="257">
        <f>C101+"００：45"</f>
        <v>0.7118055555555558</v>
      </c>
      <c r="D102" s="9" t="s">
        <v>394</v>
      </c>
      <c r="E102" s="9" t="str">
        <f>IF(J102="",K102,VLOOKUP(J102,参加チーム!$A$6:$F$60,2,FALSE))</f>
        <v>フリーデン
ホッケースポーツ少年団</v>
      </c>
      <c r="F102" s="554">
        <f>IF(B102="","",VLOOKUP(B102,[1]日程!$AJ$6:$AT$145,10,FALSE))</f>
        <v>0</v>
      </c>
      <c r="G102" s="14" t="s">
        <v>1</v>
      </c>
      <c r="H102" s="554">
        <f>IF(B102="","",VLOOKUP(B102,[1]日程!$AJ$6:$AT$145,11,FALSE))</f>
        <v>0</v>
      </c>
      <c r="I102" s="75" t="e">
        <f>IF(L102="",M102,VLOOKUP(L102,参加チーム!$A$6:$F$60,2,FALSE))</f>
        <v>#N/A</v>
      </c>
      <c r="J102" s="131">
        <f>Ｆリーグ!AF6</f>
        <v>3</v>
      </c>
      <c r="K102" s="18" t="s">
        <v>680</v>
      </c>
      <c r="L102" s="18" t="str">
        <f>Ｆリーグ!AE30</f>
        <v>伊万里</v>
      </c>
      <c r="M102" s="132" t="s">
        <v>850</v>
      </c>
      <c r="N102" s="557">
        <v>8</v>
      </c>
      <c r="O102" s="55">
        <v>7</v>
      </c>
      <c r="P102" s="73" t="s">
        <v>340</v>
      </c>
      <c r="Q102" s="64" t="s">
        <v>346</v>
      </c>
      <c r="R102" s="550"/>
      <c r="S102" s="279" t="str">
        <f>IF(J102="",K102,VLOOKUP(J102,[1]参加チーム!$A$6:$F$60,3,FALSE))</f>
        <v>フリーデン</v>
      </c>
      <c r="T102" s="279" t="e">
        <f>IF(L102="",M102,VLOOKUP(L102,[1]参加チーム!$A$6:$F$60,3,FALSE))</f>
        <v>#N/A</v>
      </c>
    </row>
    <row r="103" spans="1:20" x14ac:dyDescent="0.2">
      <c r="A103" s="969"/>
      <c r="B103" s="629"/>
      <c r="C103" s="575"/>
      <c r="D103" s="576"/>
      <c r="E103" s="576"/>
      <c r="F103" s="577"/>
      <c r="G103" s="574"/>
      <c r="H103" s="577"/>
      <c r="I103" s="578"/>
      <c r="J103" s="579"/>
      <c r="K103" s="580"/>
      <c r="L103" s="580"/>
      <c r="M103" s="581"/>
      <c r="N103" s="582"/>
      <c r="O103" s="583"/>
      <c r="P103" s="585"/>
      <c r="Q103" s="584"/>
      <c r="R103" s="550"/>
      <c r="S103" s="279"/>
      <c r="T103" s="279"/>
    </row>
    <row r="104" spans="1:20" x14ac:dyDescent="0.2">
      <c r="A104" s="969"/>
      <c r="B104" s="630"/>
      <c r="C104" s="587">
        <v>0.375</v>
      </c>
      <c r="D104" s="588"/>
      <c r="E104" s="588"/>
      <c r="F104" s="589"/>
      <c r="G104" s="586"/>
      <c r="H104" s="589"/>
      <c r="I104" s="590"/>
      <c r="J104" s="591"/>
      <c r="K104" s="592"/>
      <c r="L104" s="592"/>
      <c r="M104" s="593"/>
      <c r="N104" s="594"/>
      <c r="O104" s="595"/>
      <c r="P104" s="596"/>
      <c r="Q104" s="597"/>
      <c r="R104" s="550"/>
      <c r="S104" s="279"/>
      <c r="T104" s="279"/>
    </row>
    <row r="105" spans="1:20" x14ac:dyDescent="0.2">
      <c r="A105" s="969"/>
      <c r="B105" s="631" t="s">
        <v>500</v>
      </c>
      <c r="C105" s="257">
        <v>0.39930555555555558</v>
      </c>
      <c r="D105" s="9" t="s">
        <v>386</v>
      </c>
      <c r="E105" s="9"/>
      <c r="F105" s="554"/>
      <c r="G105" s="14"/>
      <c r="H105" s="554"/>
      <c r="I105" s="75"/>
      <c r="J105" s="131"/>
      <c r="K105" s="18"/>
      <c r="L105" s="18"/>
      <c r="M105" s="132"/>
      <c r="N105" s="78">
        <v>8</v>
      </c>
      <c r="O105" s="55">
        <v>6</v>
      </c>
      <c r="P105" s="52" t="s">
        <v>344</v>
      </c>
      <c r="Q105" s="64" t="s">
        <v>346</v>
      </c>
      <c r="R105" s="278"/>
      <c r="S105" s="279"/>
      <c r="T105" s="279"/>
    </row>
    <row r="106" spans="1:20" x14ac:dyDescent="0.2">
      <c r="A106" s="969"/>
      <c r="B106" s="632" t="s">
        <v>835</v>
      </c>
      <c r="C106" s="272">
        <f>C60+"００：３５"</f>
        <v>0.42361111111111116</v>
      </c>
      <c r="D106" s="422" t="s">
        <v>849</v>
      </c>
      <c r="E106" s="9" t="str">
        <f>IF(J106="",K106,VLOOKUP(J106,参加チーム!$A$6:$F$60,2,FALSE))</f>
        <v>鳥取Ｊｒ
ホッケークラブスポーツ少年団</v>
      </c>
      <c r="F106" s="554">
        <f>IF(B106="","",VLOOKUP(B106,[1]日程!$AJ$6:$AT$145,10,FALSE))</f>
        <v>0</v>
      </c>
      <c r="G106" s="14" t="s">
        <v>1</v>
      </c>
      <c r="H106" s="554">
        <f>IF(B106="","",VLOOKUP(B106,[1]日程!$AJ$6:$AT$145,11,FALSE))</f>
        <v>0</v>
      </c>
      <c r="I106" s="75" t="e">
        <f>IF(L106="",M106,VLOOKUP(L106,参加チーム!$A$6:$F$60,2,FALSE))</f>
        <v>#N/A</v>
      </c>
      <c r="J106" s="640" t="str">
        <f>Ｆリーグ!AF61</f>
        <v>15w</v>
      </c>
      <c r="K106" s="18" t="s">
        <v>516</v>
      </c>
      <c r="L106" s="641" t="str">
        <f>Ｆリーグ!AE73</f>
        <v>横田</v>
      </c>
      <c r="M106" s="132" t="s">
        <v>517</v>
      </c>
      <c r="N106" s="78">
        <v>8</v>
      </c>
      <c r="O106" s="55">
        <v>6</v>
      </c>
      <c r="P106" s="52" t="s">
        <v>344</v>
      </c>
      <c r="Q106" s="64" t="s">
        <v>346</v>
      </c>
      <c r="R106" s="278"/>
      <c r="S106" s="279" t="str">
        <f>IF(J106="",K106,VLOOKUP(J106,[1]参加チーム!$A$6:$F$60,3,FALSE))</f>
        <v>鳥取</v>
      </c>
      <c r="T106" s="279" t="e">
        <f>IF(L106="",M106,VLOOKUP(L106,[1]参加チーム!$A$6:$F$60,3,FALSE))</f>
        <v>#N/A</v>
      </c>
    </row>
    <row r="107" spans="1:20" x14ac:dyDescent="0.2">
      <c r="A107" s="969"/>
      <c r="B107" s="631" t="s">
        <v>523</v>
      </c>
      <c r="C107" s="272">
        <f>C106+"００：３５"</f>
        <v>0.44791666666666674</v>
      </c>
      <c r="D107" s="422" t="s">
        <v>393</v>
      </c>
      <c r="E107" s="9"/>
      <c r="F107" s="554"/>
      <c r="G107" s="14"/>
      <c r="H107" s="554"/>
      <c r="I107" s="75"/>
      <c r="J107" s="131"/>
      <c r="K107" s="18"/>
      <c r="L107" s="18"/>
      <c r="M107" s="132"/>
      <c r="N107" s="78">
        <v>8</v>
      </c>
      <c r="O107" s="55">
        <v>6</v>
      </c>
      <c r="P107" s="52" t="s">
        <v>344</v>
      </c>
      <c r="Q107" s="64" t="s">
        <v>346</v>
      </c>
      <c r="R107" s="278"/>
      <c r="S107" s="279"/>
      <c r="T107" s="279"/>
    </row>
    <row r="108" spans="1:20" ht="13.5" customHeight="1" x14ac:dyDescent="0.2">
      <c r="A108" s="969"/>
      <c r="B108" s="631" t="s">
        <v>333</v>
      </c>
      <c r="C108" s="257">
        <f t="shared" ref="C108:C111" si="9">C107+"００：３５"</f>
        <v>0.47222222222222232</v>
      </c>
      <c r="D108" s="9" t="s">
        <v>389</v>
      </c>
      <c r="E108" s="9" t="str">
        <f>IF(J108="",K108,VLOOKUP(J108,参加チーム!$A$6:$F$60,2,FALSE))</f>
        <v>各務原市
ホッケースポーツ少年団</v>
      </c>
      <c r="F108" s="554">
        <f>IF(B108="","",VLOOKUP(B108,[1]日程!$AJ$6:$AT$145,10,FALSE))</f>
        <v>0</v>
      </c>
      <c r="G108" s="14" t="s">
        <v>1</v>
      </c>
      <c r="H108" s="554">
        <f>IF(B108="","",VLOOKUP(B108,[1]日程!$AJ$6:$AT$145,11,FALSE))</f>
        <v>0</v>
      </c>
      <c r="I108" s="75" t="str">
        <f>IF(L108="",M108,VLOOKUP(L108,参加チーム!$A$6:$F$60,2,FALSE))</f>
        <v>彦根ワイルドキッズ若葉
スポーツ少年団</v>
      </c>
      <c r="J108" s="640">
        <f>Gリーグ!AM65</f>
        <v>11</v>
      </c>
      <c r="K108" s="18" t="s">
        <v>678</v>
      </c>
      <c r="L108" s="641">
        <f>Gリーグ!AM9</f>
        <v>12</v>
      </c>
      <c r="M108" s="132" t="s">
        <v>679</v>
      </c>
      <c r="N108" s="78">
        <v>8</v>
      </c>
      <c r="O108" s="55">
        <v>6</v>
      </c>
      <c r="P108" s="52" t="s">
        <v>344</v>
      </c>
      <c r="Q108" s="64" t="s">
        <v>346</v>
      </c>
      <c r="R108" s="278"/>
      <c r="S108" s="279" t="str">
        <f>IF(J108="",K108,VLOOKUP(J108,[1]参加チーム!$A$6:$F$60,3,FALSE))</f>
        <v>各務原</v>
      </c>
      <c r="T108" s="279" t="str">
        <f>IF(L108="",M108,VLOOKUP(L108,[1]参加チーム!$A$6:$F$60,3,FALSE))</f>
        <v>彦根</v>
      </c>
    </row>
    <row r="109" spans="1:20" ht="13.5" customHeight="1" x14ac:dyDescent="0.2">
      <c r="A109" s="969"/>
      <c r="B109" s="632" t="s">
        <v>836</v>
      </c>
      <c r="C109" s="272">
        <f t="shared" si="9"/>
        <v>0.4965277777777779</v>
      </c>
      <c r="D109" s="422" t="s">
        <v>391</v>
      </c>
      <c r="E109" s="9" t="str">
        <f>IF(J109="",K109,VLOOKUP(J109,参加チーム!$A$6:$F$60,2,FALSE))</f>
        <v>日光Ｂｅｒｒｙ’ｓ
ホッケースポーツ少年団</v>
      </c>
      <c r="F109" s="554">
        <f>IF(B109="","",VLOOKUP(B109,[1]日程!$AJ$6:$AT$145,10,FALSE))</f>
        <v>0</v>
      </c>
      <c r="G109" s="14" t="s">
        <v>1</v>
      </c>
      <c r="H109" s="554">
        <f>IF(B109="","",VLOOKUP(B109,[1]日程!$AJ$6:$AT$145,11,FALSE))</f>
        <v>0</v>
      </c>
      <c r="I109" s="75" t="str">
        <f>IF(L109="",M109,VLOOKUP(L109,参加チーム!$A$6:$F$60,2,FALSE))</f>
        <v>Echizen　HOMES²
スポーツ少年団</v>
      </c>
      <c r="J109" s="131" t="str">
        <f>Gリーグ!AM139</f>
        <v>2w</v>
      </c>
      <c r="K109" s="18" t="s">
        <v>151</v>
      </c>
      <c r="L109" s="18" t="str">
        <f>Gリーグ!AM110</f>
        <v>11w</v>
      </c>
      <c r="M109" s="132" t="s">
        <v>846</v>
      </c>
      <c r="N109" s="78">
        <v>8</v>
      </c>
      <c r="O109" s="55">
        <v>6</v>
      </c>
      <c r="P109" s="52" t="s">
        <v>344</v>
      </c>
      <c r="Q109" s="64" t="s">
        <v>346</v>
      </c>
      <c r="R109" s="278"/>
      <c r="S109" s="279" t="str">
        <f>IF(J109="",K109,VLOOKUP(J109,[1]参加チーム!$A$6:$F$60,3,FALSE))</f>
        <v>日光</v>
      </c>
      <c r="T109" s="279" t="str">
        <f>IF(L109="",M109,VLOOKUP(L109,[1]参加チーム!$A$6:$F$60,3,FALSE))</f>
        <v>Echizen</v>
      </c>
    </row>
    <row r="110" spans="1:20" x14ac:dyDescent="0.2">
      <c r="A110" s="969"/>
      <c r="B110" s="631" t="s">
        <v>498</v>
      </c>
      <c r="C110" s="275">
        <f t="shared" si="9"/>
        <v>0.52083333333333348</v>
      </c>
      <c r="D110" s="9" t="s">
        <v>390</v>
      </c>
      <c r="E110" s="9"/>
      <c r="F110" s="554"/>
      <c r="G110" s="14"/>
      <c r="H110" s="554"/>
      <c r="I110" s="75"/>
      <c r="J110" s="131"/>
      <c r="K110" s="18"/>
      <c r="L110" s="18"/>
      <c r="M110" s="132"/>
      <c r="N110" s="78">
        <v>8</v>
      </c>
      <c r="O110" s="55">
        <v>6</v>
      </c>
      <c r="P110" s="73" t="s">
        <v>344</v>
      </c>
      <c r="Q110" s="64" t="s">
        <v>346</v>
      </c>
      <c r="R110" s="278"/>
      <c r="S110" s="279"/>
      <c r="T110" s="279"/>
    </row>
    <row r="111" spans="1:20" x14ac:dyDescent="0.2">
      <c r="A111" s="969"/>
      <c r="B111" s="632" t="s">
        <v>524</v>
      </c>
      <c r="C111" s="272">
        <f t="shared" si="9"/>
        <v>0.54513888888888906</v>
      </c>
      <c r="D111" s="422" t="s">
        <v>388</v>
      </c>
      <c r="E111" s="9"/>
      <c r="F111" s="554"/>
      <c r="G111" s="14"/>
      <c r="H111" s="554"/>
      <c r="I111" s="75"/>
      <c r="J111" s="131"/>
      <c r="K111" s="18"/>
      <c r="L111" s="18"/>
      <c r="M111" s="132"/>
      <c r="N111" s="78">
        <v>8</v>
      </c>
      <c r="O111" s="55">
        <v>6</v>
      </c>
      <c r="P111" s="52" t="s">
        <v>344</v>
      </c>
      <c r="Q111" s="64" t="s">
        <v>346</v>
      </c>
      <c r="R111" s="278"/>
      <c r="S111" s="279"/>
      <c r="T111" s="279"/>
    </row>
    <row r="112" spans="1:20" x14ac:dyDescent="0.2">
      <c r="A112" s="969"/>
      <c r="B112" s="632" t="s">
        <v>659</v>
      </c>
      <c r="C112" s="272">
        <f>C111+"００：３５"</f>
        <v>0.56944444444444464</v>
      </c>
      <c r="D112" s="422" t="s">
        <v>391</v>
      </c>
      <c r="E112" s="9" t="str">
        <f>IF(J112="",K112,VLOOKUP(J112,参加チーム!$A$6:$F$60,2,FALSE))</f>
        <v>鳥取Ｊｒ
ホッケークラブスポーツ少年団</v>
      </c>
      <c r="F112" s="554">
        <f>IF(B112="","",VLOOKUP(B112,日程!$AJ$6:$AT$143,10,FALSE))</f>
        <v>2</v>
      </c>
      <c r="G112" s="14" t="s">
        <v>1</v>
      </c>
      <c r="H112" s="554">
        <f>IF(B112="","",VLOOKUP(B112,日程!$AJ$6:$AT$143,11,FALSE))</f>
        <v>0</v>
      </c>
      <c r="I112" s="75" t="str">
        <f>IF(L112="",M112,VLOOKUP(L112,参加チーム!$A$6:$F$60,2,FALSE))</f>
        <v>Echizen　HOMES²
スポーツ少年団</v>
      </c>
      <c r="J112" s="131" t="str">
        <f>Gリーグ!AM94</f>
        <v>15w</v>
      </c>
      <c r="K112" s="18" t="s">
        <v>150</v>
      </c>
      <c r="L112" s="18" t="str">
        <f>Gリーグ!AM110</f>
        <v>11w</v>
      </c>
      <c r="M112" s="132" t="s">
        <v>513</v>
      </c>
      <c r="N112" s="78">
        <v>8</v>
      </c>
      <c r="O112" s="55">
        <v>6</v>
      </c>
      <c r="P112" s="73" t="s">
        <v>344</v>
      </c>
      <c r="Q112" s="64" t="s">
        <v>346</v>
      </c>
      <c r="R112" s="278"/>
      <c r="S112" s="279" t="str">
        <f>IF(J112="",K112,VLOOKUP(J112,参加チーム!$A$6:$F$60,3,FALSE))</f>
        <v>鳥取</v>
      </c>
      <c r="T112" s="279" t="str">
        <f>IF(L112="",M112,VLOOKUP(L112,参加チーム!$A$6:$F$60,3,FALSE))</f>
        <v>Echizen</v>
      </c>
    </row>
    <row r="113" spans="1:20" ht="17.100000000000001" customHeight="1" x14ac:dyDescent="0.2">
      <c r="A113" s="969"/>
      <c r="B113" s="632" t="s">
        <v>525</v>
      </c>
      <c r="C113" s="272">
        <f>C112+"０0：35"</f>
        <v>0.59375000000000022</v>
      </c>
      <c r="D113" s="422" t="s">
        <v>78</v>
      </c>
      <c r="E113" s="9"/>
      <c r="F113" s="554"/>
      <c r="G113" s="14"/>
      <c r="H113" s="554"/>
      <c r="I113" s="135"/>
      <c r="J113" s="131"/>
      <c r="K113" s="18"/>
      <c r="L113" s="18"/>
      <c r="M113" s="132"/>
      <c r="N113" s="78">
        <v>8</v>
      </c>
      <c r="O113" s="55">
        <v>6</v>
      </c>
      <c r="P113" s="52" t="s">
        <v>344</v>
      </c>
      <c r="Q113" s="64" t="s">
        <v>346</v>
      </c>
      <c r="R113" s="278"/>
      <c r="S113" s="279"/>
      <c r="T113" s="279"/>
    </row>
    <row r="114" spans="1:20" x14ac:dyDescent="0.2">
      <c r="A114" s="969"/>
      <c r="B114" s="632" t="s">
        <v>737</v>
      </c>
      <c r="C114" s="272">
        <f>C113+"００：３５"</f>
        <v>0.6180555555555558</v>
      </c>
      <c r="D114" s="422" t="s">
        <v>391</v>
      </c>
      <c r="E114" s="9" t="str">
        <f>IF(J114="",K114,VLOOKUP(J114,参加チーム!$A$6:$F$60,2,FALSE))</f>
        <v>南アルプス
ホッケースポーツ少年団</v>
      </c>
      <c r="F114" s="554">
        <f>IF(B114="","",VLOOKUP(B114,[1]日程!$AJ$6:$AT$145,10,FALSE))</f>
        <v>0</v>
      </c>
      <c r="G114" s="14" t="s">
        <v>1</v>
      </c>
      <c r="H114" s="554">
        <f>IF(B114="","",VLOOKUP(B114,[1]日程!$AJ$6:$AT$145,11,FALSE))</f>
        <v>0</v>
      </c>
      <c r="I114" s="135" t="str">
        <f>IF(L114="",M114,VLOOKUP(L114,参加チーム!$A$6:$F$60,2,FALSE))</f>
        <v>彦根ワイルドキッズ若葉
スポーツ少年団</v>
      </c>
      <c r="J114" s="131" t="str">
        <f>Gリーグ!AM124</f>
        <v>4w</v>
      </c>
      <c r="K114" s="18" t="s">
        <v>848</v>
      </c>
      <c r="L114" s="18" t="str">
        <f>Gリーグ!AM140</f>
        <v>13w</v>
      </c>
      <c r="M114" s="132" t="s">
        <v>515</v>
      </c>
      <c r="N114" s="78">
        <v>8</v>
      </c>
      <c r="O114" s="55">
        <v>6</v>
      </c>
      <c r="P114" s="73" t="s">
        <v>344</v>
      </c>
      <c r="Q114" s="64" t="s">
        <v>346</v>
      </c>
      <c r="R114" s="278"/>
      <c r="S114" s="279" t="str">
        <f>IF(J114="",K114,VLOOKUP(J114,[1]参加チーム!$A$6:$F$60,3,FALSE))</f>
        <v>南アルプス</v>
      </c>
      <c r="T114" s="279" t="str">
        <f>IF(L114="",M114,VLOOKUP(L114,[1]参加チーム!$A$6:$F$60,3,FALSE))</f>
        <v>彦根</v>
      </c>
    </row>
    <row r="115" spans="1:20" ht="17.100000000000001" customHeight="1" x14ac:dyDescent="0.2">
      <c r="A115" s="969"/>
      <c r="B115" s="631" t="s">
        <v>505</v>
      </c>
      <c r="C115" s="257">
        <f>C114+"００：45"</f>
        <v>0.6493055555555558</v>
      </c>
      <c r="D115" s="9" t="s">
        <v>127</v>
      </c>
      <c r="E115" s="9"/>
      <c r="F115" s="554"/>
      <c r="G115" s="14"/>
      <c r="H115" s="554"/>
      <c r="I115" s="135"/>
      <c r="J115" s="131"/>
      <c r="K115" s="18"/>
      <c r="L115" s="18"/>
      <c r="M115" s="132"/>
      <c r="N115" s="78">
        <v>8</v>
      </c>
      <c r="O115" s="55">
        <v>7</v>
      </c>
      <c r="P115" s="73" t="s">
        <v>344</v>
      </c>
      <c r="Q115" s="64" t="s">
        <v>346</v>
      </c>
      <c r="R115" s="278"/>
      <c r="S115" s="279"/>
      <c r="T115" s="279"/>
    </row>
    <row r="116" spans="1:20" x14ac:dyDescent="0.2">
      <c r="A116" s="969"/>
      <c r="B116" s="632" t="s">
        <v>528</v>
      </c>
      <c r="C116" s="272">
        <f>C115+"００：45"</f>
        <v>0.6805555555555558</v>
      </c>
      <c r="D116" s="422" t="s">
        <v>126</v>
      </c>
      <c r="E116" s="9"/>
      <c r="F116" s="554"/>
      <c r="G116" s="14"/>
      <c r="H116" s="554"/>
      <c r="I116" s="135"/>
      <c r="J116" s="131"/>
      <c r="K116" s="18"/>
      <c r="L116" s="18"/>
      <c r="M116" s="132"/>
      <c r="N116" s="78">
        <v>8</v>
      </c>
      <c r="O116" s="55">
        <v>7</v>
      </c>
      <c r="P116" s="52" t="s">
        <v>344</v>
      </c>
      <c r="Q116" s="64" t="s">
        <v>346</v>
      </c>
      <c r="R116" s="278"/>
      <c r="S116" s="279"/>
      <c r="T116" s="279"/>
    </row>
    <row r="117" spans="1:20" x14ac:dyDescent="0.2">
      <c r="A117" s="970"/>
      <c r="B117" s="633" t="s">
        <v>839</v>
      </c>
      <c r="C117" s="543">
        <f>C116+"００：４５"</f>
        <v>0.7118055555555558</v>
      </c>
      <c r="D117" s="435" t="s">
        <v>849</v>
      </c>
      <c r="E117" s="23" t="e">
        <f>IF(J117="",K117,VLOOKUP(J117,参加チーム!$A$6:$F$60,2,FALSE))</f>
        <v>#N/A</v>
      </c>
      <c r="F117" s="555">
        <f>IF(B117="","",VLOOKUP(B117,[1]日程!$AJ$6:$AT$145,10,FALSE))</f>
        <v>0</v>
      </c>
      <c r="G117" s="20" t="s">
        <v>1</v>
      </c>
      <c r="H117" s="555">
        <f>IF(B117="","",VLOOKUP(B117,[1]日程!$AJ$6:$AT$145,11,FALSE))</f>
        <v>0</v>
      </c>
      <c r="I117" s="136" t="e">
        <f>IF(L117="",M117,VLOOKUP(L117,参加チーム!$A$6:$F$60,2,FALSE))</f>
        <v>#N/A</v>
      </c>
      <c r="J117" s="133" t="str">
        <f>Ｆリーグ!AE61</f>
        <v>鳥取</v>
      </c>
      <c r="K117" s="22" t="s">
        <v>516</v>
      </c>
      <c r="L117" s="22">
        <f>[1]Ｆリーグ!AF85</f>
        <v>0</v>
      </c>
      <c r="M117" s="134" t="s">
        <v>518</v>
      </c>
      <c r="N117" s="80">
        <v>8</v>
      </c>
      <c r="O117" s="56">
        <v>7</v>
      </c>
      <c r="P117" s="74" t="s">
        <v>344</v>
      </c>
      <c r="Q117" s="64" t="s">
        <v>346</v>
      </c>
      <c r="R117" s="278"/>
      <c r="S117" s="279" t="e">
        <f>IF(J117="",K117,VLOOKUP(J117,参加チーム!$A$6:$F$60,3,FALSE))</f>
        <v>#N/A</v>
      </c>
      <c r="T117" s="279" t="e">
        <f>IF(L117="",M117,VLOOKUP(L117,[1]参加チーム!$A$6:$F$60,3,FALSE))</f>
        <v>#N/A</v>
      </c>
    </row>
    <row r="118" spans="1:20" x14ac:dyDescent="0.2">
      <c r="A118" s="549"/>
      <c r="B118" s="642"/>
      <c r="C118" s="643"/>
      <c r="D118" s="644"/>
      <c r="E118" s="24"/>
      <c r="F118" s="645"/>
      <c r="G118" s="601"/>
      <c r="H118" s="645"/>
      <c r="I118" s="24"/>
      <c r="J118" s="646"/>
      <c r="K118" s="646"/>
      <c r="L118" s="646"/>
      <c r="M118" s="646"/>
      <c r="N118" s="647"/>
      <c r="O118" s="647"/>
      <c r="P118" s="63"/>
      <c r="Q118" s="648"/>
      <c r="R118" s="550"/>
      <c r="S118" s="279"/>
      <c r="T118" s="279"/>
    </row>
    <row r="119" spans="1:20" x14ac:dyDescent="0.2">
      <c r="A119" s="7"/>
      <c r="B119" s="598"/>
      <c r="C119" s="433"/>
      <c r="D119" s="24"/>
      <c r="E119" s="7"/>
      <c r="F119" s="7"/>
      <c r="G119" s="7"/>
      <c r="H119" s="7"/>
      <c r="I119" s="7"/>
      <c r="J119" s="24"/>
      <c r="K119" s="24"/>
      <c r="L119" s="24"/>
      <c r="M119" s="24"/>
      <c r="N119" s="7"/>
      <c r="O119" s="7"/>
      <c r="P119" s="7"/>
      <c r="Q119" s="7"/>
    </row>
    <row r="120" spans="1:20" x14ac:dyDescent="0.2">
      <c r="A120" s="431" t="s">
        <v>506</v>
      </c>
      <c r="B120" s="605"/>
      <c r="C120" s="431"/>
      <c r="D120" s="431"/>
      <c r="E120" s="7"/>
      <c r="F120" s="7"/>
      <c r="G120" s="7"/>
      <c r="H120" s="7"/>
      <c r="I120" s="7"/>
      <c r="J120" s="24"/>
      <c r="K120" s="24"/>
      <c r="L120" s="24"/>
      <c r="M120" s="24"/>
      <c r="N120" s="7"/>
      <c r="O120" s="7"/>
      <c r="P120" s="7"/>
      <c r="Q120" s="7"/>
    </row>
    <row r="121" spans="1:20" ht="13.5" customHeight="1" x14ac:dyDescent="0.2">
      <c r="A121" s="971" t="s">
        <v>490</v>
      </c>
      <c r="B121" s="8">
        <v>1</v>
      </c>
      <c r="C121" s="277">
        <v>0.39930555555555558</v>
      </c>
      <c r="D121" s="12" t="s">
        <v>124</v>
      </c>
      <c r="E121" s="12" t="str">
        <f>IF(J121="",K121,VLOOKUP(J121,参加チーム!$A$6:$F$34,2,FALSE))</f>
        <v>春照
ホッケースポーツ少年団</v>
      </c>
      <c r="F121" s="10">
        <f>IF(B121="","",VLOOKUP(B121,日程!$AJ$6:$AT$143,10,FALSE))</f>
        <v>2</v>
      </c>
      <c r="G121" s="8" t="s">
        <v>1</v>
      </c>
      <c r="H121" s="11">
        <f>IF(B121="","",VLOOKUP(B121,日程!$AJ$6:$AT$143,11,FALSE))</f>
        <v>0</v>
      </c>
      <c r="I121" s="125" t="str">
        <f>IF(L121="",M121,VLOOKUP(L121,参加チーム!$A$6:$F$34,2,FALSE))</f>
        <v>大谷
ホッケースポーツ少年団</v>
      </c>
      <c r="J121" s="129">
        <f>Gリーグ!AM63</f>
        <v>13</v>
      </c>
      <c r="K121" s="13" t="s">
        <v>682</v>
      </c>
      <c r="L121" s="13">
        <f>Gリーグ!AM37</f>
        <v>6</v>
      </c>
      <c r="M121" s="130" t="s">
        <v>683</v>
      </c>
      <c r="N121" s="79">
        <v>8</v>
      </c>
      <c r="O121" s="54">
        <v>6</v>
      </c>
      <c r="P121" s="51" t="s">
        <v>336</v>
      </c>
      <c r="Q121" s="57" t="s">
        <v>346</v>
      </c>
      <c r="R121" s="414"/>
      <c r="S121" s="415" t="str">
        <f>IF(J121="",K121,VLOOKUP(J121,参加チーム!$A$6:$F$60,3,FALSE))</f>
        <v>春照</v>
      </c>
      <c r="T121" s="416" t="str">
        <f>IF(L121="",M121,VLOOKUP(L121,参加チーム!$A$6:$F$60,3,FALSE))</f>
        <v>大谷</v>
      </c>
    </row>
    <row r="122" spans="1:20" x14ac:dyDescent="0.2">
      <c r="A122" s="972"/>
      <c r="B122" s="14">
        <v>2</v>
      </c>
      <c r="C122" s="257">
        <v>0.39930555555555558</v>
      </c>
      <c r="D122" s="9" t="s">
        <v>386</v>
      </c>
      <c r="E122" s="9" t="str">
        <f>IF(J122="",K122,VLOOKUP(J122,参加チーム!$A$6:$F$34,2,FALSE))</f>
        <v>常磐・糸生
ホッケースポーツ少年団</v>
      </c>
      <c r="F122" s="16">
        <f>IF(B122="","",VLOOKUP(B122,日程!$AJ$6:$AT$143,10,FALSE))</f>
        <v>5</v>
      </c>
      <c r="G122" s="14" t="s">
        <v>1</v>
      </c>
      <c r="H122" s="17">
        <f>IF(B122="","",VLOOKUP(B122,日程!$AJ$6:$AT$143,11,FALSE))</f>
        <v>0</v>
      </c>
      <c r="I122" s="75" t="str">
        <f>IF(L122="",M122,VLOOKUP(L122,参加チーム!$A$6:$F$34,2,FALSE))</f>
        <v>石動
ホッケースポーツ少年団</v>
      </c>
      <c r="J122" s="131">
        <f>Gリーグ!AM52</f>
        <v>8</v>
      </c>
      <c r="K122" s="18" t="s">
        <v>684</v>
      </c>
      <c r="L122" s="18">
        <f>Gリーグ!AM76</f>
        <v>7</v>
      </c>
      <c r="M122" s="132" t="s">
        <v>489</v>
      </c>
      <c r="N122" s="78">
        <v>8</v>
      </c>
      <c r="O122" s="55">
        <v>6</v>
      </c>
      <c r="P122" s="73" t="s">
        <v>338</v>
      </c>
      <c r="Q122" s="64" t="s">
        <v>346</v>
      </c>
      <c r="R122" s="278"/>
      <c r="S122" s="279" t="str">
        <f>IF(J122="",K122,VLOOKUP(J122,参加チーム!$A$6:$F$60,3,FALSE))</f>
        <v>常磐・糸生</v>
      </c>
      <c r="T122" s="417" t="str">
        <f>IF(L122="",M122,VLOOKUP(L122,参加チーム!$A$6:$F$60,3,FALSE))</f>
        <v>石動</v>
      </c>
    </row>
    <row r="123" spans="1:20" x14ac:dyDescent="0.2">
      <c r="A123" s="972"/>
      <c r="B123" s="14">
        <v>3</v>
      </c>
      <c r="C123" s="257">
        <v>0.39930555555555558</v>
      </c>
      <c r="D123" s="9" t="s">
        <v>386</v>
      </c>
      <c r="E123" s="9" t="str">
        <f>IF(J123="",K123,VLOOKUP(J123,参加チーム!$A$6:$F$34,2,FALSE))</f>
        <v>丹波・瑞穂
ホッケースポーツ少年団</v>
      </c>
      <c r="F123" s="16">
        <f>IF(B123="","",VLOOKUP(B123,日程!$AJ$6:$AT$143,10,FALSE))</f>
        <v>2</v>
      </c>
      <c r="G123" s="14" t="s">
        <v>1</v>
      </c>
      <c r="H123" s="17">
        <f>IF(B123="","",VLOOKUP(B123,日程!$AJ$6:$AT$143,11,FALSE))</f>
        <v>0</v>
      </c>
      <c r="I123" s="75" t="str">
        <f>IF(L123="",M123,VLOOKUP(L123,参加チーム!$A$6:$F$34,2,FALSE))</f>
        <v>八川小学校
ホッケースポーツ少年団</v>
      </c>
      <c r="J123" s="131">
        <f>Gリーグ!AM7</f>
        <v>14</v>
      </c>
      <c r="K123" s="18" t="s">
        <v>685</v>
      </c>
      <c r="L123" s="18">
        <f>Gリーグ!AM64</f>
        <v>18</v>
      </c>
      <c r="M123" s="132" t="s">
        <v>686</v>
      </c>
      <c r="N123" s="78">
        <v>8</v>
      </c>
      <c r="O123" s="55">
        <v>6</v>
      </c>
      <c r="P123" s="73" t="s">
        <v>340</v>
      </c>
      <c r="Q123" s="64" t="s">
        <v>346</v>
      </c>
      <c r="R123" s="278"/>
      <c r="S123" s="279" t="str">
        <f>IF(J123="",K123,VLOOKUP(J123,参加チーム!$A$6:$F$60,3,FALSE))</f>
        <v>丹波・瑞穂</v>
      </c>
      <c r="T123" s="417" t="str">
        <f>IF(L123="",M123,VLOOKUP(L123,参加チーム!$A$6:$F$60,3,FALSE))</f>
        <v>八川</v>
      </c>
    </row>
    <row r="124" spans="1:20" x14ac:dyDescent="0.2">
      <c r="A124" s="972"/>
      <c r="B124" s="14">
        <v>4</v>
      </c>
      <c r="C124" s="257">
        <v>0.39930555555555558</v>
      </c>
      <c r="D124" s="9" t="s">
        <v>386</v>
      </c>
      <c r="E124" s="9" t="str">
        <f>IF(J124="",K124,VLOOKUP(J124,参加チーム!$A$6:$F$34,2,FALSE))</f>
        <v>ＫＵＧＡ
ホッケースポーツ少年団</v>
      </c>
      <c r="F124" s="16">
        <f>IF(B124="","",VLOOKUP(B124,日程!$AJ$6:$AT$143,10,FALSE))</f>
        <v>4</v>
      </c>
      <c r="G124" s="14" t="s">
        <v>1</v>
      </c>
      <c r="H124" s="17">
        <f>IF(B124="","",VLOOKUP(B124,日程!$AJ$6:$AT$143,11,FALSE))</f>
        <v>3</v>
      </c>
      <c r="I124" s="75" t="str">
        <f>IF(L124="",M124,VLOOKUP(L124,参加チーム!$A$6:$F$34,2,FALSE))</f>
        <v>水堀・沼宮内
ホッケースポーツ少年団</v>
      </c>
      <c r="J124" s="131">
        <f>Gリーグ!AM22</f>
        <v>21</v>
      </c>
      <c r="K124" s="18" t="s">
        <v>129</v>
      </c>
      <c r="L124" s="18">
        <f>Gリーグ!AM75</f>
        <v>1</v>
      </c>
      <c r="M124" s="132" t="s">
        <v>687</v>
      </c>
      <c r="N124" s="78">
        <v>8</v>
      </c>
      <c r="O124" s="55">
        <v>6</v>
      </c>
      <c r="P124" s="52" t="s">
        <v>344</v>
      </c>
      <c r="Q124" s="64" t="s">
        <v>346</v>
      </c>
      <c r="R124" s="278"/>
      <c r="S124" s="279" t="str">
        <f>IF(J124="",K124,VLOOKUP(J124,参加チーム!$A$6:$F$60,3,FALSE))</f>
        <v>ＫＵＧＡ</v>
      </c>
      <c r="T124" s="417" t="str">
        <f>IF(L124="",M124,VLOOKUP(L124,参加チーム!$A$6:$F$60,3,FALSE))</f>
        <v>水堀・沼宮内</v>
      </c>
    </row>
    <row r="125" spans="1:20" x14ac:dyDescent="0.2">
      <c r="A125" s="972"/>
      <c r="B125" s="14">
        <v>5</v>
      </c>
      <c r="C125" s="257">
        <v>0.47222222222222227</v>
      </c>
      <c r="D125" s="9" t="s">
        <v>125</v>
      </c>
      <c r="E125" s="9" t="str">
        <f>IF(J125="",K125,VLOOKUP(J125,参加チーム!$A$6:$F$34,2,FALSE))</f>
        <v>大谷
ホッケースポーツ少年団</v>
      </c>
      <c r="F125" s="16">
        <f>IF(B125="","",VLOOKUP(B125,日程!$AJ$6:$AT$143,10,FALSE))</f>
        <v>1</v>
      </c>
      <c r="G125" s="14" t="s">
        <v>1</v>
      </c>
      <c r="H125" s="17">
        <f>IF(B125="","",VLOOKUP(B125,日程!$AJ$6:$AT$143,11,FALSE))</f>
        <v>0</v>
      </c>
      <c r="I125" s="75" t="str">
        <f>IF(L125="",M125,VLOOKUP(L125,参加チーム!$A$6:$F$34,2,FALSE))</f>
        <v>石動
ホッケースポーツ少年団</v>
      </c>
      <c r="J125" s="131">
        <f>IF(F121=H121,"",IF(F121&lt;H121,J121,L121))</f>
        <v>6</v>
      </c>
      <c r="K125" s="18" t="s">
        <v>692</v>
      </c>
      <c r="L125" s="18">
        <f>IF(F122=H122,"",IF(F122&lt;H122,J122,L122))</f>
        <v>7</v>
      </c>
      <c r="M125" s="132" t="s">
        <v>693</v>
      </c>
      <c r="N125" s="78">
        <v>8</v>
      </c>
      <c r="O125" s="55">
        <v>6</v>
      </c>
      <c r="P125" s="73" t="s">
        <v>338</v>
      </c>
      <c r="Q125" s="64" t="s">
        <v>346</v>
      </c>
      <c r="R125" s="278"/>
      <c r="S125" s="279" t="str">
        <f>IF(J125="",K125,VLOOKUP(J125,参加チーム!$A$6:$F$60,3,FALSE))</f>
        <v>大谷</v>
      </c>
      <c r="T125" s="417" t="str">
        <f>IF(L125="",M125,VLOOKUP(L125,参加チーム!$A$6:$F$60,3,FALSE))</f>
        <v>石動</v>
      </c>
    </row>
    <row r="126" spans="1:20" x14ac:dyDescent="0.2">
      <c r="A126" s="972"/>
      <c r="B126" s="14">
        <v>6</v>
      </c>
      <c r="C126" s="257">
        <v>0.47222222222222227</v>
      </c>
      <c r="D126" s="9" t="s">
        <v>125</v>
      </c>
      <c r="E126" s="9" t="str">
        <f>IF(J126="",K126,VLOOKUP(J126,参加チーム!$A$6:$F$34,2,FALSE))</f>
        <v>八川小学校
ホッケースポーツ少年団</v>
      </c>
      <c r="F126" s="16">
        <f>IF(B126="","",VLOOKUP(B126,日程!$AJ$6:$AT$143,10,FALSE))</f>
        <v>0</v>
      </c>
      <c r="G126" s="14" t="s">
        <v>1</v>
      </c>
      <c r="H126" s="17">
        <f>IF(B126="","",VLOOKUP(B126,日程!$AJ$6:$AT$143,11,FALSE))</f>
        <v>1</v>
      </c>
      <c r="I126" s="75" t="str">
        <f>IF(L126="",M126,VLOOKUP(L126,参加チーム!$A$6:$F$34,2,FALSE))</f>
        <v>水堀・沼宮内
ホッケースポーツ少年団</v>
      </c>
      <c r="J126" s="131">
        <f>IF(F123=H123,"",IF(F123&lt;H123,J123,L123))</f>
        <v>18</v>
      </c>
      <c r="K126" s="18" t="s">
        <v>694</v>
      </c>
      <c r="L126" s="18">
        <f>IF(F124=H124,"",IF(F124&lt;H124,J124,L124))</f>
        <v>1</v>
      </c>
      <c r="M126" s="132" t="s">
        <v>695</v>
      </c>
      <c r="N126" s="78">
        <v>8</v>
      </c>
      <c r="O126" s="55">
        <v>6</v>
      </c>
      <c r="P126" s="52" t="s">
        <v>340</v>
      </c>
      <c r="Q126" s="64" t="s">
        <v>346</v>
      </c>
      <c r="R126" s="278"/>
      <c r="S126" s="279" t="str">
        <f>IF(J126="",K126,VLOOKUP(J126,参加チーム!$A$6:$F$60,3,FALSE))</f>
        <v>八川</v>
      </c>
      <c r="T126" s="417" t="str">
        <f>IF(L126="",M126,VLOOKUP(L126,参加チーム!$A$6:$F$60,3,FALSE))</f>
        <v>水堀・沼宮内</v>
      </c>
    </row>
    <row r="127" spans="1:20" x14ac:dyDescent="0.2">
      <c r="A127" s="972"/>
      <c r="B127" s="14">
        <v>7</v>
      </c>
      <c r="C127" s="257">
        <v>0.52083333333333337</v>
      </c>
      <c r="D127" s="9" t="s">
        <v>390</v>
      </c>
      <c r="E127" s="9" t="str">
        <f>IF(J127="",K127,VLOOKUP(J127,参加チーム!$A$6:$F$34,2,FALSE))</f>
        <v>朝日
ホッケースポーツ少年団</v>
      </c>
      <c r="F127" s="16">
        <f>IF(B127="","",VLOOKUP(B127,日程!$AJ$6:$AT$143,10,FALSE))</f>
        <v>2</v>
      </c>
      <c r="G127" s="14" t="s">
        <v>1</v>
      </c>
      <c r="H127" s="17">
        <f>IF(B127="","",VLOOKUP(B127,日程!$AJ$6:$AT$143,11,FALSE))</f>
        <v>4</v>
      </c>
      <c r="I127" s="75" t="str">
        <f>IF(L127="",M127,VLOOKUP(L127,参加チーム!$A$6:$F$34,2,FALSE))</f>
        <v>春照
ホッケースポーツ少年団</v>
      </c>
      <c r="J127" s="131">
        <f>Gリーグ!AM6</f>
        <v>9</v>
      </c>
      <c r="K127" s="18" t="s">
        <v>688</v>
      </c>
      <c r="L127" s="18">
        <f>IF(F121=H121,"",IF(F121&gt;H121,J121,L121))</f>
        <v>13</v>
      </c>
      <c r="M127" s="132" t="s">
        <v>703</v>
      </c>
      <c r="N127" s="78">
        <v>8</v>
      </c>
      <c r="O127" s="55">
        <v>6</v>
      </c>
      <c r="P127" s="73" t="s">
        <v>336</v>
      </c>
      <c r="Q127" s="64" t="s">
        <v>346</v>
      </c>
      <c r="R127" s="278"/>
      <c r="S127" s="279" t="str">
        <f>IF(J127="",K127,VLOOKUP(J127,参加チーム!$A$6:$F$60,3,FALSE))</f>
        <v>朝日</v>
      </c>
      <c r="T127" s="417" t="str">
        <f>IF(L127="",M127,VLOOKUP(L127,参加チーム!$A$6:$F$60,3,FALSE))</f>
        <v>春照</v>
      </c>
    </row>
    <row r="128" spans="1:20" x14ac:dyDescent="0.2">
      <c r="A128" s="972"/>
      <c r="B128" s="14">
        <v>8</v>
      </c>
      <c r="C128" s="257">
        <v>0.52083333333333337</v>
      </c>
      <c r="D128" s="9" t="s">
        <v>390</v>
      </c>
      <c r="E128" s="9" t="str">
        <f>IF(J128="",K128,VLOOKUP(J128,参加チーム!$A$6:$F$34,2,FALSE))</f>
        <v>常磐・糸生
ホッケースポーツ少年団</v>
      </c>
      <c r="F128" s="16">
        <f>IF(B128="","",VLOOKUP(B128,日程!$AJ$6:$AT$143,10,FALSE))</f>
        <v>2</v>
      </c>
      <c r="G128" s="14" t="s">
        <v>1</v>
      </c>
      <c r="H128" s="17">
        <f>IF(B128="","",VLOOKUP(B128,日程!$AJ$6:$AT$143,11,FALSE))</f>
        <v>4</v>
      </c>
      <c r="I128" s="75" t="str">
        <f>IF(L128="",M128,VLOOKUP(L128,参加チーム!$A$6:$F$34,2,FALSE))</f>
        <v>日光ビクトリー
ホッケースポーツ少年団</v>
      </c>
      <c r="J128" s="131">
        <f>IF(F122=H122,"",IF(F122&gt;H122,J122,L122))</f>
        <v>8</v>
      </c>
      <c r="K128" s="18" t="s">
        <v>696</v>
      </c>
      <c r="L128" s="18">
        <f>Gリーグ!AM21</f>
        <v>2</v>
      </c>
      <c r="M128" s="132" t="s">
        <v>689</v>
      </c>
      <c r="N128" s="78">
        <v>8</v>
      </c>
      <c r="O128" s="55">
        <v>6</v>
      </c>
      <c r="P128" s="52" t="s">
        <v>338</v>
      </c>
      <c r="Q128" s="64" t="s">
        <v>346</v>
      </c>
      <c r="R128" s="278"/>
      <c r="S128" s="279" t="str">
        <f>IF(J128="",K128,VLOOKUP(J128,参加チーム!$A$6:$F$60,3,FALSE))</f>
        <v>常磐・糸生</v>
      </c>
      <c r="T128" s="417" t="str">
        <f>IF(L128="",M128,VLOOKUP(L128,参加チーム!$A$6:$F$60,3,FALSE))</f>
        <v>日光</v>
      </c>
    </row>
    <row r="129" spans="1:20" x14ac:dyDescent="0.2">
      <c r="A129" s="972"/>
      <c r="B129" s="14">
        <v>9</v>
      </c>
      <c r="C129" s="257">
        <v>0.52083333333333337</v>
      </c>
      <c r="D129" s="9" t="s">
        <v>390</v>
      </c>
      <c r="E129" s="9" t="str">
        <f>IF(J129="",K129,VLOOKUP(J129,参加チーム!$A$6:$F$34,2,FALSE))</f>
        <v>鳥取Ｊｒ
ホッケークラブスポーツ少年団</v>
      </c>
      <c r="F129" s="16">
        <f>IF(B129="","",VLOOKUP(B129,日程!$AJ$6:$AT$143,10,FALSE))</f>
        <v>1</v>
      </c>
      <c r="G129" s="14" t="s">
        <v>1</v>
      </c>
      <c r="H129" s="17">
        <f>IF(B129="","",VLOOKUP(B129,日程!$AJ$6:$AT$143,11,FALSE))</f>
        <v>0</v>
      </c>
      <c r="I129" s="75" t="str">
        <f>IF(L129="",M129,VLOOKUP(L129,参加チーム!$A$6:$F$34,2,FALSE))</f>
        <v>八川小学校
ホッケースポーツ少年団</v>
      </c>
      <c r="J129" s="131">
        <f>Gリーグ!AM36</f>
        <v>15</v>
      </c>
      <c r="K129" s="18" t="s">
        <v>690</v>
      </c>
      <c r="L129" s="18">
        <f>IF(F123=H123,"",IF(F123&lt;H123,J123,L123))</f>
        <v>18</v>
      </c>
      <c r="M129" s="132" t="s">
        <v>704</v>
      </c>
      <c r="N129" s="78">
        <v>8</v>
      </c>
      <c r="O129" s="55">
        <v>6</v>
      </c>
      <c r="P129" s="73" t="s">
        <v>340</v>
      </c>
      <c r="Q129" s="64" t="s">
        <v>346</v>
      </c>
      <c r="R129" s="278"/>
      <c r="S129" s="279" t="str">
        <f>IF(J129="",K129,VLOOKUP(J129,参加チーム!$A$6:$F$60,3,FALSE))</f>
        <v>鳥取</v>
      </c>
      <c r="T129" s="417" t="str">
        <f>IF(L129="",M129,VLOOKUP(L129,参加チーム!$A$6:$F$60,3,FALSE))</f>
        <v>八川</v>
      </c>
    </row>
    <row r="130" spans="1:20" x14ac:dyDescent="0.2">
      <c r="A130" s="972"/>
      <c r="B130" s="14">
        <v>10</v>
      </c>
      <c r="C130" s="275">
        <v>0.52083333333333337</v>
      </c>
      <c r="D130" s="9" t="s">
        <v>390</v>
      </c>
      <c r="E130" s="9" t="str">
        <f>IF(J130="",K130,VLOOKUP(J130,参加チーム!$A$6:$F$34,2,FALSE))</f>
        <v>ＫＵＧＡ
ホッケースポーツ少年団</v>
      </c>
      <c r="F130" s="16">
        <f>IF(B130="","",VLOOKUP(B130,日程!$AJ$6:$AT$143,10,FALSE))</f>
        <v>0</v>
      </c>
      <c r="G130" s="14" t="s">
        <v>1</v>
      </c>
      <c r="H130" s="17">
        <f>IF(B130="","",VLOOKUP(B130,日程!$AJ$6:$AT$143,11,FALSE))</f>
        <v>4</v>
      </c>
      <c r="I130" s="75" t="str">
        <f>IF(L130="",M130,VLOOKUP(L130,参加チーム!$A$6:$F$34,2,FALSE))</f>
        <v>鳥上
ホッケースポーツ少年団</v>
      </c>
      <c r="J130" s="131">
        <f>IF(F124=H124,"",IF(F124&gt;H124,J124,L124))</f>
        <v>21</v>
      </c>
      <c r="K130" s="18" t="s">
        <v>697</v>
      </c>
      <c r="L130" s="18">
        <f>Gリーグ!AM51</f>
        <v>17</v>
      </c>
      <c r="M130" s="132" t="s">
        <v>691</v>
      </c>
      <c r="N130" s="78">
        <v>8</v>
      </c>
      <c r="O130" s="55">
        <v>6</v>
      </c>
      <c r="P130" s="73" t="s">
        <v>344</v>
      </c>
      <c r="Q130" s="64" t="s">
        <v>346</v>
      </c>
      <c r="R130" s="278"/>
      <c r="S130" s="279" t="str">
        <f>IF(J130="",K130,VLOOKUP(J130,参加チーム!$A$6:$F$60,3,FALSE))</f>
        <v>ＫＵＧＡ</v>
      </c>
      <c r="T130" s="417" t="str">
        <f>IF(L130="",M130,VLOOKUP(L130,参加チーム!$A$6:$F$60,3,FALSE))</f>
        <v>鳥上</v>
      </c>
    </row>
    <row r="131" spans="1:20" x14ac:dyDescent="0.2">
      <c r="A131" s="972"/>
      <c r="B131" s="14">
        <v>11</v>
      </c>
      <c r="C131" s="257">
        <v>0.61805555555555558</v>
      </c>
      <c r="D131" s="9" t="s">
        <v>125</v>
      </c>
      <c r="E131" s="9" t="str">
        <f>IF(J131="",K131,VLOOKUP(J131,参加チーム!$A$6:$F$34,2,FALSE))</f>
        <v>朝日
ホッケースポーツ少年団</v>
      </c>
      <c r="F131" s="16">
        <f>IF(B131="","",VLOOKUP(B131,日程!$AJ$6:$AT$143,10,FALSE))</f>
        <v>0</v>
      </c>
      <c r="G131" s="14" t="s">
        <v>1</v>
      </c>
      <c r="H131" s="17">
        <f>IF(B131="","",VLOOKUP(B131,日程!$AJ$6:$AT$143,11,FALSE))</f>
        <v>0</v>
      </c>
      <c r="I131" s="75" t="str">
        <f>IF(L131="",M131,VLOOKUP(L131,参加チーム!$A$6:$F$34,2,FALSE))</f>
        <v>常磐・糸生
ホッケースポーツ少年団</v>
      </c>
      <c r="J131" s="131">
        <f>IF(F127=H127,"",IF(F127&lt;H127,J127,L127))</f>
        <v>9</v>
      </c>
      <c r="K131" s="18" t="s">
        <v>698</v>
      </c>
      <c r="L131" s="18">
        <f>IF(F128=H128,"",IF(F128&lt;H128,J128,L128))</f>
        <v>8</v>
      </c>
      <c r="M131" s="132" t="s">
        <v>705</v>
      </c>
      <c r="N131" s="78">
        <v>8</v>
      </c>
      <c r="O131" s="55">
        <v>6</v>
      </c>
      <c r="P131" s="73" t="s">
        <v>336</v>
      </c>
      <c r="Q131" s="64" t="s">
        <v>346</v>
      </c>
      <c r="R131" s="278"/>
      <c r="S131" s="279" t="str">
        <f>IF(J131="",K131,VLOOKUP(J131,参加チーム!$A$6:$F$60,3,FALSE))</f>
        <v>朝日</v>
      </c>
      <c r="T131" s="417" t="str">
        <f>IF(L131="",M131,VLOOKUP(L131,参加チーム!$A$6:$F$60,3,FALSE))</f>
        <v>常磐・糸生</v>
      </c>
    </row>
    <row r="132" spans="1:20" x14ac:dyDescent="0.2">
      <c r="A132" s="972"/>
      <c r="B132" s="14">
        <v>12</v>
      </c>
      <c r="C132" s="257">
        <v>0.61805555555555558</v>
      </c>
      <c r="D132" s="9" t="s">
        <v>125</v>
      </c>
      <c r="E132" s="9" t="str">
        <f>IF(J132="",K132,VLOOKUP(J132,参加チーム!$A$6:$F$34,2,FALSE))</f>
        <v>八川小学校
ホッケースポーツ少年団</v>
      </c>
      <c r="F132" s="16">
        <f>IF(B132="","",VLOOKUP(B132,日程!$AJ$6:$AT$143,10,FALSE))</f>
        <v>1</v>
      </c>
      <c r="G132" s="14" t="s">
        <v>1</v>
      </c>
      <c r="H132" s="17">
        <f>IF(B132="","",VLOOKUP(B132,日程!$AJ$6:$AT$143,11,FALSE))</f>
        <v>1</v>
      </c>
      <c r="I132" s="75" t="str">
        <f>IF(L132="",M132,VLOOKUP(L132,参加チーム!$A$6:$F$34,2,FALSE))</f>
        <v>ＫＵＧＡ
ホッケースポーツ少年団</v>
      </c>
      <c r="J132" s="131">
        <f>IF(F129=H129,"",IF(F129&lt;H129,J129,L129))</f>
        <v>18</v>
      </c>
      <c r="K132" s="18" t="s">
        <v>699</v>
      </c>
      <c r="L132" s="18">
        <f>IF(F130=H130,"",IF(F130&lt;H130,J130,L130))</f>
        <v>21</v>
      </c>
      <c r="M132" s="132" t="s">
        <v>706</v>
      </c>
      <c r="N132" s="78">
        <v>8</v>
      </c>
      <c r="O132" s="55">
        <v>6</v>
      </c>
      <c r="P132" s="52" t="s">
        <v>338</v>
      </c>
      <c r="Q132" s="64" t="s">
        <v>346</v>
      </c>
      <c r="R132" s="278"/>
      <c r="S132" s="279" t="str">
        <f>IF(J132="",K132,VLOOKUP(J132,参加チーム!$A$6:$F$60,3,FALSE))</f>
        <v>八川</v>
      </c>
      <c r="T132" s="417" t="str">
        <f>IF(L132="",M132,VLOOKUP(L132,参加チーム!$A$6:$F$60,3,FALSE))</f>
        <v>ＫＵＧＡ</v>
      </c>
    </row>
    <row r="133" spans="1:20" ht="13.5" customHeight="1" x14ac:dyDescent="0.2">
      <c r="A133" s="972"/>
      <c r="B133" s="14">
        <v>13</v>
      </c>
      <c r="C133" s="257">
        <v>0.64930555555555558</v>
      </c>
      <c r="D133" s="9" t="s">
        <v>127</v>
      </c>
      <c r="E133" s="9" t="str">
        <f>IF(J133="",K133,VLOOKUP(J133,参加チーム!$A$6:$F$34,2,FALSE))</f>
        <v>春照
ホッケースポーツ少年団</v>
      </c>
      <c r="F133" s="16">
        <f>IF(B133="","",VLOOKUP(B133,日程!$AJ$6:$AT$143,10,FALSE))</f>
        <v>2</v>
      </c>
      <c r="G133" s="14" t="s">
        <v>1</v>
      </c>
      <c r="H133" s="17">
        <f>IF(B133="","",VLOOKUP(B133,日程!$AJ$6:$AT$143,11,FALSE))</f>
        <v>1</v>
      </c>
      <c r="I133" s="135" t="str">
        <f>IF(L133="",M133,VLOOKUP(L133,参加チーム!$A$6:$F$34,2,FALSE))</f>
        <v>常磐・糸生
ホッケースポーツ少年団</v>
      </c>
      <c r="J133" s="131">
        <f>IF(F127=H127,"",IF(F127&gt;H127,J127,L127))</f>
        <v>13</v>
      </c>
      <c r="K133" s="18" t="s">
        <v>700</v>
      </c>
      <c r="L133" s="18">
        <f>IF(F128=H128,"",IF(F128&lt;H128,J128,L128))</f>
        <v>8</v>
      </c>
      <c r="M133" s="132" t="s">
        <v>707</v>
      </c>
      <c r="N133" s="78">
        <v>8</v>
      </c>
      <c r="O133" s="55">
        <v>6</v>
      </c>
      <c r="P133" s="73" t="s">
        <v>340</v>
      </c>
      <c r="Q133" s="64" t="s">
        <v>346</v>
      </c>
      <c r="R133" s="278"/>
      <c r="S133" s="279" t="str">
        <f>IF(J133="",K133,VLOOKUP(J133,参加チーム!$A$6:$F$60,3,FALSE))</f>
        <v>春照</v>
      </c>
      <c r="T133" s="417" t="str">
        <f>IF(L133="",M133,VLOOKUP(L133,参加チーム!$A$6:$F$60,3,FALSE))</f>
        <v>常磐・糸生</v>
      </c>
    </row>
    <row r="134" spans="1:20" ht="13.5" customHeight="1" x14ac:dyDescent="0.2">
      <c r="A134" s="972"/>
      <c r="B134" s="14">
        <v>14</v>
      </c>
      <c r="C134" s="257">
        <v>0.64930555555555558</v>
      </c>
      <c r="D134" s="9" t="s">
        <v>127</v>
      </c>
      <c r="E134" s="9" t="str">
        <f>IF(J134="",K134,VLOOKUP(J134,参加チーム!$A$6:$F$34,2,FALSE))</f>
        <v>鳥取Ｊｒ
ホッケークラブスポーツ少年団</v>
      </c>
      <c r="F134" s="16">
        <f>IF(B134="","",VLOOKUP(B134,日程!$AJ$6:$AT$143,10,FALSE))</f>
        <v>0</v>
      </c>
      <c r="G134" s="14" t="s">
        <v>1</v>
      </c>
      <c r="H134" s="17">
        <f>IF(B134="","",VLOOKUP(B134,日程!$AJ$6:$AT$143,11,FALSE))</f>
        <v>3</v>
      </c>
      <c r="I134" s="135" t="str">
        <f>IF(L134="",M134,VLOOKUP(L134,参加チーム!$A$6:$F$34,2,FALSE))</f>
        <v>鳥上
ホッケースポーツ少年団</v>
      </c>
      <c r="J134" s="131">
        <f>IF(F129=H129,"",IF(F129&gt;H129,J129,L129))</f>
        <v>15</v>
      </c>
      <c r="K134" s="18" t="s">
        <v>701</v>
      </c>
      <c r="L134" s="18">
        <f>IF(F130=H130,"",IF(F130&gt;H130,J130,L130))</f>
        <v>17</v>
      </c>
      <c r="M134" s="132" t="s">
        <v>708</v>
      </c>
      <c r="N134" s="78">
        <v>8</v>
      </c>
      <c r="O134" s="55">
        <v>6</v>
      </c>
      <c r="P134" s="73" t="s">
        <v>344</v>
      </c>
      <c r="Q134" s="64" t="s">
        <v>346</v>
      </c>
      <c r="R134" s="278"/>
      <c r="S134" s="279" t="str">
        <f>IF(J134="",K134,VLOOKUP(J134,参加チーム!$A$6:$F$60,3,FALSE))</f>
        <v>鳥取</v>
      </c>
      <c r="T134" s="417" t="str">
        <f>IF(L134="",M134,VLOOKUP(L134,参加チーム!$A$6:$F$60,3,FALSE))</f>
        <v>鳥上</v>
      </c>
    </row>
    <row r="135" spans="1:20" x14ac:dyDescent="0.2">
      <c r="A135" s="973"/>
      <c r="B135" s="20">
        <v>15</v>
      </c>
      <c r="C135" s="273">
        <v>0.73611111111111116</v>
      </c>
      <c r="D135" s="23" t="s">
        <v>121</v>
      </c>
      <c r="E135" s="23" t="str">
        <f>IF(J135="",K135,VLOOKUP(J135,参加チーム!$A$6:$F$34,2,FALSE))</f>
        <v>春照
ホッケースポーツ少年団</v>
      </c>
      <c r="F135" s="19">
        <f>IF(B135="","",VLOOKUP(B135,日程!$AJ$6:$AT$143,10,FALSE))</f>
        <v>5</v>
      </c>
      <c r="G135" s="20" t="s">
        <v>1</v>
      </c>
      <c r="H135" s="21">
        <f>IF(B135="","",VLOOKUP(B135,日程!$AJ$6:$AT$143,11,FALSE))</f>
        <v>0</v>
      </c>
      <c r="I135" s="136" t="str">
        <f>IF(L135="",M135,VLOOKUP(L135,参加チーム!$A$6:$F$34,2,FALSE))</f>
        <v>鳥取Ｊｒ
ホッケークラブスポーツ少年団</v>
      </c>
      <c r="J135" s="133">
        <f>IF(F133=H133,"",IF(F133&gt;H133,J133,L133))</f>
        <v>13</v>
      </c>
      <c r="K135" s="22" t="s">
        <v>702</v>
      </c>
      <c r="L135" s="22">
        <f>IF(F134=H134,"",IF(F134&lt;H134,J134,L134))</f>
        <v>15</v>
      </c>
      <c r="M135" s="134" t="s">
        <v>709</v>
      </c>
      <c r="N135" s="80">
        <v>8</v>
      </c>
      <c r="O135" s="56">
        <v>6</v>
      </c>
      <c r="P135" s="53" t="s">
        <v>336</v>
      </c>
      <c r="Q135" s="65" t="s">
        <v>346</v>
      </c>
      <c r="R135" s="418"/>
      <c r="S135" s="419" t="str">
        <f>IF(J135="",K135,VLOOKUP(J135,参加チーム!$A$6:$F$60,3,FALSE))</f>
        <v>春照</v>
      </c>
      <c r="T135" s="420" t="str">
        <f>IF(L135="",M135,VLOOKUP(L135,参加チーム!$A$6:$F$60,3,FALSE))</f>
        <v>鳥取</v>
      </c>
    </row>
    <row r="136" spans="1:20" x14ac:dyDescent="0.2">
      <c r="A136" s="432" t="s">
        <v>511</v>
      </c>
      <c r="B136" s="606"/>
      <c r="C136" s="432"/>
      <c r="D136" s="432"/>
      <c r="E136" s="7"/>
      <c r="F136" s="7"/>
      <c r="G136" s="7"/>
      <c r="H136" s="7"/>
      <c r="I136" s="7"/>
      <c r="J136" s="24"/>
      <c r="K136" s="24"/>
      <c r="L136" s="24"/>
      <c r="M136" s="24"/>
      <c r="N136" s="7"/>
      <c r="O136" s="7"/>
      <c r="P136" s="7"/>
      <c r="Q136" s="7"/>
    </row>
    <row r="137" spans="1:20" ht="13.5" customHeight="1" x14ac:dyDescent="0.2">
      <c r="A137" s="971" t="s">
        <v>490</v>
      </c>
      <c r="B137" s="607" t="s">
        <v>157</v>
      </c>
      <c r="C137" s="274">
        <v>0.44791666666666669</v>
      </c>
      <c r="D137" s="12" t="s">
        <v>392</v>
      </c>
      <c r="E137" s="12" t="str">
        <f>IF(J137="",K137,VLOOKUP(J137,参加チーム!$A$6:$F$60,2,FALSE))</f>
        <v>春照
ホッケースポーツ少年団</v>
      </c>
      <c r="F137" s="10">
        <f>IF(B137="","",VLOOKUP(B137,日程!$AJ$6:$AT$143,10,FALSE))</f>
        <v>0</v>
      </c>
      <c r="G137" s="8" t="s">
        <v>1</v>
      </c>
      <c r="H137" s="11">
        <f>IF(B137="","",VLOOKUP(B137,日程!$AJ$6:$AT$143,11,FALSE))</f>
        <v>1</v>
      </c>
      <c r="I137" s="125" t="str">
        <f>IF(L137="",M137,VLOOKUP(L137,参加チーム!$A$6:$F$60,2,FALSE))</f>
        <v>大谷
ホッケースポーツ少年団</v>
      </c>
      <c r="J137" s="129" t="str">
        <f>Gリーグ!AM123</f>
        <v>12w</v>
      </c>
      <c r="K137" s="13" t="s">
        <v>510</v>
      </c>
      <c r="L137" s="13" t="str">
        <f>Gリーグ!AM152</f>
        <v>5w</v>
      </c>
      <c r="M137" s="130" t="s">
        <v>509</v>
      </c>
      <c r="N137" s="79">
        <v>8</v>
      </c>
      <c r="O137" s="54">
        <v>6</v>
      </c>
      <c r="P137" s="51" t="s">
        <v>340</v>
      </c>
      <c r="Q137" s="57" t="s">
        <v>346</v>
      </c>
      <c r="R137" s="278" t="s">
        <v>123</v>
      </c>
      <c r="S137" s="279" t="str">
        <f>IF(J137="",K137,VLOOKUP(J137,参加チーム!$A$6:$F$60,3,FALSE))</f>
        <v>春照</v>
      </c>
      <c r="T137" s="279" t="str">
        <f>IF(L137="",M137,VLOOKUP(L137,参加チーム!$A$6:$F$60,3,FALSE))</f>
        <v>大谷</v>
      </c>
    </row>
    <row r="138" spans="1:20" x14ac:dyDescent="0.2">
      <c r="A138" s="972"/>
      <c r="B138" s="14" t="s">
        <v>158</v>
      </c>
      <c r="C138" s="257">
        <v>0.44791666666666669</v>
      </c>
      <c r="D138" s="9" t="s">
        <v>393</v>
      </c>
      <c r="E138" s="9" t="str">
        <f>IF(J138="",K138,VLOOKUP(J138,参加チーム!$A$6:$F$60,2,FALSE))</f>
        <v>常磐
ホッケースポーツ少年団</v>
      </c>
      <c r="F138" s="16">
        <f>IF(B138="","",VLOOKUP(B138,日程!$AJ$6:$AT$143,10,FALSE))</f>
        <v>0</v>
      </c>
      <c r="G138" s="14" t="s">
        <v>1</v>
      </c>
      <c r="H138" s="17">
        <f>IF(B138="","",VLOOKUP(B138,日程!$AJ$6:$AT$143,11,FALSE))</f>
        <v>3</v>
      </c>
      <c r="I138" s="75" t="str">
        <f>IF(L138="",M138,VLOOKUP(L138,参加チーム!$A$6:$F$60,2,FALSE))</f>
        <v>蟹谷
ホッケースポーツ少年団</v>
      </c>
      <c r="J138" s="131" t="str">
        <f>Gリーグ!AM153</f>
        <v>8w</v>
      </c>
      <c r="K138" s="18" t="s">
        <v>119</v>
      </c>
      <c r="L138" s="18" t="str">
        <f>Gリーグ!AM108</f>
        <v>6w</v>
      </c>
      <c r="M138" s="132" t="s">
        <v>710</v>
      </c>
      <c r="N138" s="78">
        <v>8</v>
      </c>
      <c r="O138" s="55">
        <v>6</v>
      </c>
      <c r="P138" s="52" t="s">
        <v>344</v>
      </c>
      <c r="Q138" s="64" t="s">
        <v>346</v>
      </c>
      <c r="R138" s="278"/>
      <c r="S138" s="279" t="str">
        <f>IF(J138="",K138,VLOOKUP(J138,参加チーム!$A$6:$F$60,3,FALSE))</f>
        <v>常磐</v>
      </c>
      <c r="T138" s="279" t="str">
        <f>IF(L138="",M138,VLOOKUP(L138,参加チーム!$A$6:$F$60,3,FALSE))</f>
        <v>蟹谷</v>
      </c>
    </row>
    <row r="139" spans="1:20" ht="13.5" customHeight="1" x14ac:dyDescent="0.2">
      <c r="A139" s="972"/>
      <c r="B139" s="14" t="s">
        <v>851</v>
      </c>
      <c r="C139" s="257">
        <v>0.54513888888888895</v>
      </c>
      <c r="D139" s="9" t="s">
        <v>388</v>
      </c>
      <c r="E139" s="9" t="str">
        <f>IF(J139="",K139,VLOOKUP(J139,参加チーム!$A$6:$F$60,2,FALSE))</f>
        <v>水堀・沼宮内
ホッケースポーツ少年団</v>
      </c>
      <c r="F139" s="16">
        <f>IF(B139="","",VLOOKUP(B139,日程!$AJ$6:$AT$143,10,FALSE))</f>
        <v>5</v>
      </c>
      <c r="G139" s="14" t="s">
        <v>1</v>
      </c>
      <c r="H139" s="17">
        <f>IF(B139="","",VLOOKUP(B139,日程!$AJ$6:$AT$143,11,FALSE))</f>
        <v>0</v>
      </c>
      <c r="I139" s="75" t="str">
        <f>IF(L139="",M139,VLOOKUP(L139,参加チーム!$A$6:$F$60,2,FALSE))</f>
        <v>石動・東部
ホッケースポーツ少年団</v>
      </c>
      <c r="J139" s="131" t="str">
        <f>Gリーグ!AM92</f>
        <v>1w</v>
      </c>
      <c r="K139" s="18" t="s">
        <v>120</v>
      </c>
      <c r="L139" s="18" t="str">
        <f>Gリーグ!AM138</f>
        <v>7w</v>
      </c>
      <c r="M139" s="132" t="s">
        <v>507</v>
      </c>
      <c r="N139" s="78">
        <v>8</v>
      </c>
      <c r="O139" s="55">
        <v>6</v>
      </c>
      <c r="P139" s="73" t="s">
        <v>336</v>
      </c>
      <c r="Q139" s="64" t="s">
        <v>346</v>
      </c>
      <c r="R139" s="278"/>
      <c r="S139" s="279" t="str">
        <f>IF(J139="",K139,VLOOKUP(J139,参加チーム!$A$6:$F$60,3,FALSE))</f>
        <v>水堀・沼宮内</v>
      </c>
      <c r="T139" s="279" t="str">
        <f>IF(L139="",M139,VLOOKUP(L139,参加チーム!$A$6:$F$60,3,FALSE))</f>
        <v>石動・東部</v>
      </c>
    </row>
    <row r="140" spans="1:20" x14ac:dyDescent="0.2">
      <c r="A140" s="972"/>
      <c r="B140" s="14" t="s">
        <v>159</v>
      </c>
      <c r="C140" s="257">
        <v>0.54513888888888895</v>
      </c>
      <c r="D140" s="9" t="s">
        <v>388</v>
      </c>
      <c r="E140" s="9" t="str">
        <f>IF(J140="",K140,VLOOKUP(J140,参加チーム!$A$6:$F$60,2,FALSE))</f>
        <v>大谷
ホッケースポーツ少年団</v>
      </c>
      <c r="F140" s="16">
        <f>IF(B140="","",VLOOKUP(B140,日程!$AJ$6:$AT$143,10,FALSE))</f>
        <v>0</v>
      </c>
      <c r="G140" s="14" t="s">
        <v>1</v>
      </c>
      <c r="H140" s="17">
        <f>IF(B140="","",VLOOKUP(B140,日程!$AJ$6:$AT$143,11,FALSE))</f>
        <v>1</v>
      </c>
      <c r="I140" s="75" t="str">
        <f>IF(L140="",M140,VLOOKUP(L140,参加チーム!$A$6:$F$60,2,FALSE))</f>
        <v>ＫＵＧＡ
ホッケースポーツ少年団</v>
      </c>
      <c r="J140" s="131" t="str">
        <f>IF(F137=H137,"",IF(F137&gt;H137,J137,L137))</f>
        <v>5w</v>
      </c>
      <c r="K140" s="18" t="s">
        <v>712</v>
      </c>
      <c r="L140" s="18" t="str">
        <f>Gリーグ!AM107</f>
        <v>19w</v>
      </c>
      <c r="M140" s="132" t="s">
        <v>101</v>
      </c>
      <c r="N140" s="78">
        <v>8</v>
      </c>
      <c r="O140" s="55">
        <v>6</v>
      </c>
      <c r="P140" s="52" t="s">
        <v>338</v>
      </c>
      <c r="Q140" s="64" t="s">
        <v>346</v>
      </c>
      <c r="R140" s="278"/>
      <c r="S140" s="279" t="str">
        <f>IF(J140="",K140,VLOOKUP(J140,参加チーム!$A$6:$F$60,3,FALSE))</f>
        <v>大谷</v>
      </c>
      <c r="T140" s="279" t="str">
        <f>IF(L140="",M140,VLOOKUP(L140,参加チーム!$A$6:$F$60,3,FALSE))</f>
        <v>ＫＵＧＡ</v>
      </c>
    </row>
    <row r="141" spans="1:20" x14ac:dyDescent="0.2">
      <c r="A141" s="972"/>
      <c r="B141" s="14" t="s">
        <v>160</v>
      </c>
      <c r="C141" s="257">
        <v>0.54513888888888895</v>
      </c>
      <c r="D141" s="9" t="s">
        <v>388</v>
      </c>
      <c r="E141" s="9" t="str">
        <f>IF(J141="",K141,VLOOKUP(J141,参加チーム!$A$6:$F$60,2,FALSE))</f>
        <v>朝日
ホッケースポーツ少年団</v>
      </c>
      <c r="F141" s="16">
        <f>IF(B141="","",VLOOKUP(B141,日程!$AJ$6:$AT$143,10,FALSE))</f>
        <v>0</v>
      </c>
      <c r="G141" s="14" t="s">
        <v>1</v>
      </c>
      <c r="H141" s="17">
        <f>IF(B141="","",VLOOKUP(B141,日程!$AJ$6:$AT$143,11,FALSE))</f>
        <v>3</v>
      </c>
      <c r="I141" s="75" t="str">
        <f>IF(L141="",M141,VLOOKUP(L141,参加チーム!$A$6:$F$60,2,FALSE))</f>
        <v>蟹谷
ホッケースポーツ少年団</v>
      </c>
      <c r="J141" s="131" t="str">
        <f>Gリーグ!AM122</f>
        <v>10w</v>
      </c>
      <c r="K141" s="18" t="s">
        <v>118</v>
      </c>
      <c r="L141" s="18" t="str">
        <f>IF(F138=H138,"",IF(F138&gt;H138,J138,L138))</f>
        <v>6w</v>
      </c>
      <c r="M141" s="132" t="s">
        <v>719</v>
      </c>
      <c r="N141" s="78">
        <v>8</v>
      </c>
      <c r="O141" s="55">
        <v>6</v>
      </c>
      <c r="P141" s="52" t="s">
        <v>340</v>
      </c>
      <c r="Q141" s="64" t="s">
        <v>346</v>
      </c>
      <c r="R141" s="278"/>
      <c r="S141" s="279" t="str">
        <f>IF(J141="",K141,VLOOKUP(J141,参加チーム!$A$6:$F$60,3,FALSE))</f>
        <v>朝日</v>
      </c>
      <c r="T141" s="279" t="str">
        <f>IF(L141="",M141,VLOOKUP(L141,参加チーム!$A$6:$F$60,3,FALSE))</f>
        <v>蟹谷</v>
      </c>
    </row>
    <row r="142" spans="1:20" x14ac:dyDescent="0.2">
      <c r="A142" s="972"/>
      <c r="B142" s="14" t="s">
        <v>162</v>
      </c>
      <c r="C142" s="257">
        <v>0.54513888888888895</v>
      </c>
      <c r="D142" s="9" t="s">
        <v>388</v>
      </c>
      <c r="E142" s="9" t="str">
        <f>IF(J142="",K142,VLOOKUP(J142,参加チーム!$A$6:$F$60,2,FALSE))</f>
        <v>糸生
ホッケースポーツ少年団</v>
      </c>
      <c r="F142" s="16">
        <f>IF(B142="","",VLOOKUP(B142,日程!$AJ$6:$AT$143,10,FALSE))</f>
        <v>2</v>
      </c>
      <c r="G142" s="14" t="s">
        <v>1</v>
      </c>
      <c r="H142" s="17">
        <f>IF(B142="","",VLOOKUP(B142,日程!$AJ$6:$AT$143,11,FALSE))</f>
        <v>0</v>
      </c>
      <c r="I142" s="75" t="str">
        <f>IF(L142="",M142,VLOOKUP(L142,参加チーム!$A$6:$F$60,2,FALSE))</f>
        <v>八川小学校ホッケースポーツ少年団</v>
      </c>
      <c r="J142" s="131" t="str">
        <f>Gリーグ!AM93</f>
        <v>9w</v>
      </c>
      <c r="K142" s="18" t="s">
        <v>711</v>
      </c>
      <c r="L142" s="18" t="str">
        <f>Gリーグ!AM137</f>
        <v>17w</v>
      </c>
      <c r="M142" s="132" t="s">
        <v>508</v>
      </c>
      <c r="N142" s="78">
        <v>8</v>
      </c>
      <c r="O142" s="55">
        <v>6</v>
      </c>
      <c r="P142" s="73" t="s">
        <v>344</v>
      </c>
      <c r="Q142" s="64" t="s">
        <v>346</v>
      </c>
      <c r="R142" s="278"/>
      <c r="S142" s="279" t="str">
        <f>IF(J142="",K142,VLOOKUP(J142,参加チーム!$A$6:$F$60,3,FALSE))</f>
        <v>糸生</v>
      </c>
      <c r="T142" s="279" t="str">
        <f>IF(L142="",M142,VLOOKUP(L142,参加チーム!$A$6:$F$60,3,FALSE))</f>
        <v>八川</v>
      </c>
    </row>
    <row r="143" spans="1:20" x14ac:dyDescent="0.2">
      <c r="A143" s="972"/>
      <c r="B143" s="14" t="s">
        <v>161</v>
      </c>
      <c r="C143" s="257">
        <v>0.59375</v>
      </c>
      <c r="D143" s="9" t="s">
        <v>78</v>
      </c>
      <c r="E143" s="9" t="str">
        <f>IF(J143="",K143,VLOOKUP(J143,参加チーム!$A$6:$F$60,2,FALSE))</f>
        <v>石動・東部
ホッケースポーツ少年団</v>
      </c>
      <c r="F143" s="16">
        <f>IF(B143="","",VLOOKUP(B143,日程!$AJ$6:$AT$143,10,FALSE))</f>
        <v>1</v>
      </c>
      <c r="G143" s="14" t="s">
        <v>1</v>
      </c>
      <c r="H143" s="17">
        <f>IF(B143="","",VLOOKUP(B143,日程!$AJ$6:$AT$143,11,FALSE))</f>
        <v>0</v>
      </c>
      <c r="I143" s="75" t="str">
        <f>IF(L143="",M143,VLOOKUP(L143,参加チーム!$A$6:$F$60,2,FALSE))</f>
        <v>春照
ホッケースポーツ少年団</v>
      </c>
      <c r="J143" s="131" t="str">
        <f>IF(F139=H139,"",IF(F139&lt;H139,J139,L139))</f>
        <v>7w</v>
      </c>
      <c r="K143" s="18" t="s">
        <v>713</v>
      </c>
      <c r="L143" s="18" t="str">
        <f>IF(F137=H137,"",IF(F137&lt;H137,J137,L137))</f>
        <v>12w</v>
      </c>
      <c r="M143" s="132" t="s">
        <v>720</v>
      </c>
      <c r="N143" s="78">
        <v>8</v>
      </c>
      <c r="O143" s="55">
        <v>6</v>
      </c>
      <c r="P143" s="52" t="s">
        <v>340</v>
      </c>
      <c r="Q143" s="64" t="s">
        <v>346</v>
      </c>
      <c r="R143" s="278"/>
      <c r="S143" s="279" t="str">
        <f>IF(J143="",K143,VLOOKUP(J143,参加チーム!$A$6:$F$60,3,FALSE))</f>
        <v>石動・東部</v>
      </c>
      <c r="T143" s="279" t="str">
        <f>IF(L143="",M143,VLOOKUP(L143,参加チーム!$A$6:$F$60,3,FALSE))</f>
        <v>春照</v>
      </c>
    </row>
    <row r="144" spans="1:20" ht="13.5" customHeight="1" x14ac:dyDescent="0.2">
      <c r="A144" s="972"/>
      <c r="B144" s="14" t="s">
        <v>163</v>
      </c>
      <c r="C144" s="257">
        <v>0.59375</v>
      </c>
      <c r="D144" s="9" t="s">
        <v>78</v>
      </c>
      <c r="E144" s="9" t="str">
        <f>IF(J144="",K144,VLOOKUP(J144,参加チーム!$A$6:$F$60,2,FALSE))</f>
        <v>常磐
ホッケースポーツ少年団</v>
      </c>
      <c r="F144" s="16">
        <f>IF(B144="","",VLOOKUP(B144,日程!$AJ$6:$AT$143,10,FALSE))</f>
        <v>1</v>
      </c>
      <c r="G144" s="14" t="s">
        <v>1</v>
      </c>
      <c r="H144" s="17">
        <f>IF(B144="","",VLOOKUP(B144,日程!$AJ$6:$AT$143,11,FALSE))</f>
        <v>0</v>
      </c>
      <c r="I144" s="75" t="str">
        <f>IF(L144="",M144,VLOOKUP(L144,参加チーム!$A$6:$F$60,2,FALSE))</f>
        <v>八川小学校ホッケースポーツ少年団</v>
      </c>
      <c r="J144" s="131" t="str">
        <f>IF(F138=H138,"",IF(F138&lt;H138,J138,L138))</f>
        <v>8w</v>
      </c>
      <c r="K144" s="18" t="s">
        <v>714</v>
      </c>
      <c r="L144" s="18" t="str">
        <f>IF(F142=H142,"",IF(F142&lt;H142,J142,L142))</f>
        <v>17w</v>
      </c>
      <c r="M144" s="132" t="s">
        <v>721</v>
      </c>
      <c r="N144" s="78">
        <v>8</v>
      </c>
      <c r="O144" s="55">
        <v>6</v>
      </c>
      <c r="P144" s="52" t="s">
        <v>344</v>
      </c>
      <c r="Q144" s="64" t="s">
        <v>346</v>
      </c>
      <c r="R144" s="278"/>
      <c r="S144" s="279" t="str">
        <f>IF(J144="",K144,VLOOKUP(J144,参加チーム!$A$6:$F$60,3,FALSE))</f>
        <v>常磐</v>
      </c>
      <c r="T144" s="279" t="str">
        <f>IF(L144="",M144,VLOOKUP(L144,参加チーム!$A$6:$F$60,3,FALSE))</f>
        <v>八川</v>
      </c>
    </row>
    <row r="145" spans="1:20" x14ac:dyDescent="0.2">
      <c r="A145" s="972"/>
      <c r="B145" s="20" t="s">
        <v>165</v>
      </c>
      <c r="C145" s="273">
        <v>0.61805555555555558</v>
      </c>
      <c r="D145" s="23" t="s">
        <v>78</v>
      </c>
      <c r="E145" s="23" t="str">
        <f>IF(J145="",K145,VLOOKUP(J145,参加チーム!$A$6:$F$60,2,FALSE))</f>
        <v>大谷
ホッケースポーツ少年団</v>
      </c>
      <c r="F145" s="19">
        <f>IF(B145="","",VLOOKUP(B145,日程!$AJ$6:$AT$143,10,FALSE))</f>
        <v>3</v>
      </c>
      <c r="G145" s="20" t="s">
        <v>1</v>
      </c>
      <c r="H145" s="21">
        <f>IF(B145="","",VLOOKUP(B145,日程!$AJ$6:$AT$143,11,FALSE))</f>
        <v>0</v>
      </c>
      <c r="I145" s="136" t="str">
        <f>IF(L145="",M145,VLOOKUP(L145,参加チーム!$A$6:$F$60,2,FALSE))</f>
        <v>朝日
ホッケースポーツ少年団</v>
      </c>
      <c r="J145" s="133" t="str">
        <f>IF(F140=H140,"",IF(F140&lt;H140,J140,L140))</f>
        <v>5w</v>
      </c>
      <c r="K145" s="22" t="s">
        <v>715</v>
      </c>
      <c r="L145" s="22" t="str">
        <f>IF(F141=H141,"",IF(F141&lt;H141,J141,L141))</f>
        <v>10w</v>
      </c>
      <c r="M145" s="134" t="s">
        <v>722</v>
      </c>
      <c r="N145" s="80">
        <v>8</v>
      </c>
      <c r="O145" s="56">
        <v>6</v>
      </c>
      <c r="P145" s="53" t="s">
        <v>340</v>
      </c>
      <c r="Q145" s="65" t="s">
        <v>346</v>
      </c>
      <c r="R145" s="278"/>
      <c r="S145" s="279" t="str">
        <f>IF(J145="",K145,VLOOKUP(J145,参加チーム!$A$6:$F$60,3,FALSE))</f>
        <v>大谷</v>
      </c>
      <c r="T145" s="279" t="str">
        <f>IF(L145="",M145,VLOOKUP(L145,参加チーム!$A$6:$F$60,3,FALSE))</f>
        <v>朝日</v>
      </c>
    </row>
    <row r="146" spans="1:20" ht="13.5" customHeight="1" x14ac:dyDescent="0.2">
      <c r="A146" s="972"/>
      <c r="B146" s="168" t="s">
        <v>164</v>
      </c>
      <c r="C146" s="276">
        <v>0.68055555555555547</v>
      </c>
      <c r="D146" s="166" t="s">
        <v>126</v>
      </c>
      <c r="E146" s="166" t="str">
        <f>IF(J146="",K146,VLOOKUP(J146,参加チーム!$A$6:$F$60,2,FALSE))</f>
        <v>水堀・沼宮内
ホッケースポーツ少年団</v>
      </c>
      <c r="F146" s="167">
        <f>IF(B146="","",VLOOKUP(B146,日程!$AJ$6:$AT$143,10,FALSE))</f>
        <v>1</v>
      </c>
      <c r="G146" s="168" t="s">
        <v>1</v>
      </c>
      <c r="H146" s="169">
        <f>IF(B146="","",VLOOKUP(B146,日程!$AJ$6:$AT$143,11,FALSE))</f>
        <v>0</v>
      </c>
      <c r="I146" s="425" t="str">
        <f>IF(L146="",M146,VLOOKUP(L146,参加チーム!$A$6:$F$60,2,FALSE))</f>
        <v>ＫＵＧＡ
ホッケースポーツ少年団</v>
      </c>
      <c r="J146" s="170" t="str">
        <f>IF(F139=H139,"",IF(F139&gt;H139,J139,L139))</f>
        <v>1w</v>
      </c>
      <c r="K146" s="171" t="s">
        <v>716</v>
      </c>
      <c r="L146" s="171" t="str">
        <f>IF(F140=H140,"",IF(F140&gt;H140,J140,L140))</f>
        <v>19w</v>
      </c>
      <c r="M146" s="172" t="s">
        <v>723</v>
      </c>
      <c r="N146" s="173">
        <v>8</v>
      </c>
      <c r="O146" s="174">
        <v>7</v>
      </c>
      <c r="P146" s="270" t="s">
        <v>340</v>
      </c>
      <c r="Q146" s="175" t="s">
        <v>346</v>
      </c>
      <c r="R146" s="278"/>
      <c r="S146" s="279" t="str">
        <f>IF(J146="",K146,VLOOKUP(J146,参加チーム!$A$6:$F$60,3,FALSE))</f>
        <v>水堀・沼宮内</v>
      </c>
      <c r="T146" s="279" t="str">
        <f>IF(L146="",M146,VLOOKUP(L146,参加チーム!$A$6:$F$60,3,FALSE))</f>
        <v>ＫＵＧＡ</v>
      </c>
    </row>
    <row r="147" spans="1:20" x14ac:dyDescent="0.2">
      <c r="A147" s="972"/>
      <c r="B147" s="14" t="s">
        <v>543</v>
      </c>
      <c r="C147" s="257">
        <v>0.68055555555555547</v>
      </c>
      <c r="D147" s="9" t="s">
        <v>126</v>
      </c>
      <c r="E147" s="9" t="str">
        <f>IF(J147="",K147,VLOOKUP(J147,参加チーム!$A$6:$F$60,2,FALSE))</f>
        <v>蟹谷
ホッケースポーツ少年団</v>
      </c>
      <c r="F147" s="16">
        <f>IF(B147="","",VLOOKUP(B147,日程!$AJ$6:$AT$143,10,FALSE))</f>
        <v>4</v>
      </c>
      <c r="G147" s="14" t="s">
        <v>1</v>
      </c>
      <c r="H147" s="17">
        <f>IF(B147="","",VLOOKUP(B147,日程!$AJ$6:$AT$143,11,FALSE))</f>
        <v>3</v>
      </c>
      <c r="I147" s="135" t="str">
        <f>IF(L147="",M147,VLOOKUP(L147,参加チーム!$A$6:$F$60,2,FALSE))</f>
        <v>糸生
ホッケースポーツ少年団</v>
      </c>
      <c r="J147" s="131" t="str">
        <f>IF(F141=H141,"",IF(F141&gt;H141,J141,L141))</f>
        <v>6w</v>
      </c>
      <c r="K147" s="18" t="s">
        <v>717</v>
      </c>
      <c r="L147" s="18" t="str">
        <f>IF(F142=H142,"",IF(F142&gt;H142,J142,L142))</f>
        <v>9w</v>
      </c>
      <c r="M147" s="132" t="s">
        <v>724</v>
      </c>
      <c r="N147" s="78">
        <v>8</v>
      </c>
      <c r="O147" s="55">
        <v>7</v>
      </c>
      <c r="P147" s="52" t="s">
        <v>344</v>
      </c>
      <c r="Q147" s="64" t="s">
        <v>346</v>
      </c>
      <c r="R147" s="278"/>
      <c r="S147" s="279" t="str">
        <f>IF(J147="",K147,VLOOKUP(J147,参加チーム!$A$6:$F$60,3,FALSE))</f>
        <v>蟹谷</v>
      </c>
      <c r="T147" s="279" t="str">
        <f>IF(L147="",M147,VLOOKUP(L147,参加チーム!$A$6:$F$60,3,FALSE))</f>
        <v>糸生</v>
      </c>
    </row>
    <row r="148" spans="1:20" x14ac:dyDescent="0.2">
      <c r="A148" s="973"/>
      <c r="B148" s="20" t="s">
        <v>166</v>
      </c>
      <c r="C148" s="273">
        <v>0.73611111111111116</v>
      </c>
      <c r="D148" s="23" t="s">
        <v>122</v>
      </c>
      <c r="E148" s="23" t="str">
        <f>IF(J148="",K148,VLOOKUP(J148,参加チーム!$A$6:$F$60,2,FALSE))</f>
        <v>石動・東部
ホッケースポーツ少年団</v>
      </c>
      <c r="F148" s="19">
        <f>IF(B148="","",VLOOKUP(B148,日程!$AJ$6:$AT$143,10,FALSE))</f>
        <v>1</v>
      </c>
      <c r="G148" s="20" t="s">
        <v>1</v>
      </c>
      <c r="H148" s="21">
        <f>IF(B148="","",VLOOKUP(B148,日程!$AJ$6:$AT$143,11,FALSE))</f>
        <v>0</v>
      </c>
      <c r="I148" s="136" t="str">
        <f>IF(L148="",M148,VLOOKUP(L148,参加チーム!$A$6:$F$60,2,FALSE))</f>
        <v>蟹谷
ホッケースポーツ少年団</v>
      </c>
      <c r="J148" s="133" t="str">
        <f t="shared" ref="J148" si="10">IF(F143=H143,"",IF(F143&gt;H143,J143,L143))</f>
        <v>7w</v>
      </c>
      <c r="K148" s="22" t="s">
        <v>718</v>
      </c>
      <c r="L148" s="22" t="str">
        <f>IF(F147=H147,"",IF(F147&gt;H147,J147,L147))</f>
        <v>6w</v>
      </c>
      <c r="M148" s="134" t="s">
        <v>725</v>
      </c>
      <c r="N148" s="80">
        <v>8</v>
      </c>
      <c r="O148" s="56">
        <v>7</v>
      </c>
      <c r="P148" s="53" t="s">
        <v>338</v>
      </c>
      <c r="Q148" s="65" t="s">
        <v>346</v>
      </c>
      <c r="R148" s="278"/>
      <c r="S148" s="279" t="str">
        <f>IF(J148="",K148,VLOOKUP(J148,参加チーム!$A$6:$F$60,3,FALSE))</f>
        <v>石動・東部</v>
      </c>
      <c r="T148" s="279" t="str">
        <f>IF(L148="",M148,VLOOKUP(L148,参加チーム!$A$6:$F$60,3,FALSE))</f>
        <v>蟹谷</v>
      </c>
    </row>
    <row r="149" spans="1:20" x14ac:dyDescent="0.2">
      <c r="A149" s="7"/>
      <c r="B149" s="433"/>
      <c r="E149" s="7"/>
      <c r="F149" s="7"/>
      <c r="G149" s="7"/>
      <c r="H149" s="7"/>
      <c r="I149" s="7"/>
      <c r="J149" s="24"/>
      <c r="K149" s="24"/>
      <c r="L149" s="24"/>
      <c r="M149" s="24"/>
      <c r="N149" s="7"/>
      <c r="O149" s="7"/>
      <c r="P149" s="7"/>
      <c r="Q149" s="7"/>
    </row>
    <row r="150" spans="1:20" x14ac:dyDescent="0.2">
      <c r="A150" s="7"/>
      <c r="B150" s="433"/>
      <c r="E150" s="7"/>
      <c r="F150" s="7"/>
      <c r="G150" s="7"/>
      <c r="H150" s="7"/>
      <c r="I150" s="7"/>
      <c r="J150" s="24"/>
      <c r="K150" s="24"/>
      <c r="L150" s="24"/>
      <c r="M150" s="24"/>
      <c r="N150" s="7"/>
      <c r="O150" s="7"/>
      <c r="P150" s="7"/>
      <c r="Q150" s="7"/>
    </row>
    <row r="151" spans="1:20" ht="13.5" customHeight="1" x14ac:dyDescent="0.2">
      <c r="A151" s="7"/>
      <c r="B151" s="433"/>
      <c r="D151" s="24"/>
      <c r="E151" s="7"/>
      <c r="F151" s="7"/>
      <c r="G151" s="7"/>
      <c r="H151" s="7"/>
      <c r="I151" s="7"/>
      <c r="J151" s="24"/>
      <c r="K151" s="24"/>
      <c r="L151" s="24"/>
      <c r="M151" s="24"/>
      <c r="N151" s="7"/>
      <c r="O151" s="7"/>
      <c r="P151" s="7"/>
      <c r="Q151" s="7"/>
    </row>
    <row r="152" spans="1:20" ht="13.5" customHeight="1" x14ac:dyDescent="0.2"/>
  </sheetData>
  <sortState ref="B128:T141">
    <sortCondition ref="B128:B141"/>
  </sortState>
  <mergeCells count="8">
    <mergeCell ref="A59:A117"/>
    <mergeCell ref="A121:A135"/>
    <mergeCell ref="A137:A148"/>
    <mergeCell ref="N1:O1"/>
    <mergeCell ref="N2:O2"/>
    <mergeCell ref="A1:H1"/>
    <mergeCell ref="J1:M1"/>
    <mergeCell ref="A3:A58"/>
  </mergeCells>
  <phoneticPr fontId="1"/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61"/>
  <sheetViews>
    <sheetView topLeftCell="A22" zoomScale="150" zoomScaleNormal="150" zoomScalePageLayoutView="150" workbookViewId="0">
      <selection activeCell="F36" sqref="F36"/>
    </sheetView>
  </sheetViews>
  <sheetFormatPr defaultColWidth="8.88671875" defaultRowHeight="13.2" x14ac:dyDescent="0.2"/>
  <cols>
    <col min="1" max="1" width="11.109375" style="1" customWidth="1"/>
    <col min="2" max="2" width="17.109375" style="1" customWidth="1"/>
    <col min="3" max="3" width="16.6640625" style="255" customWidth="1"/>
    <col min="4" max="4" width="17.6640625" style="1" customWidth="1"/>
    <col min="5" max="10" width="8.6640625" style="1" customWidth="1"/>
    <col min="11" max="16384" width="8.88671875" style="1"/>
  </cols>
  <sheetData>
    <row r="1" spans="1:11" x14ac:dyDescent="0.2">
      <c r="A1" s="84"/>
      <c r="B1" s="84"/>
      <c r="C1" s="252"/>
      <c r="D1" s="84"/>
    </row>
    <row r="2" spans="1:11" ht="17.25" customHeight="1" x14ac:dyDescent="0.2">
      <c r="A2" s="82"/>
      <c r="B2" s="82" t="s">
        <v>14</v>
      </c>
      <c r="C2" s="253"/>
      <c r="D2" s="82"/>
      <c r="E2" s="983" t="s">
        <v>14</v>
      </c>
      <c r="F2" s="983"/>
      <c r="G2" s="983"/>
      <c r="H2" s="983"/>
      <c r="I2" s="983"/>
      <c r="J2" s="983"/>
    </row>
    <row r="3" spans="1:11" x14ac:dyDescent="0.2">
      <c r="A3" s="83"/>
      <c r="B3" s="83" t="s">
        <v>2</v>
      </c>
      <c r="C3" s="254"/>
      <c r="D3" s="83"/>
      <c r="E3" s="982" t="s">
        <v>13</v>
      </c>
      <c r="F3" s="982"/>
      <c r="G3" s="982"/>
      <c r="H3" s="982"/>
      <c r="I3" s="982"/>
    </row>
    <row r="5" spans="1:11" ht="15" customHeight="1" x14ac:dyDescent="0.2"/>
    <row r="6" spans="1:11" ht="26.4" x14ac:dyDescent="0.2">
      <c r="A6" s="3" t="s">
        <v>3</v>
      </c>
      <c r="B6" s="3" t="s">
        <v>5</v>
      </c>
      <c r="C6" s="256" t="s">
        <v>0</v>
      </c>
      <c r="D6" s="2" t="s">
        <v>4</v>
      </c>
      <c r="E6" s="4"/>
      <c r="F6" s="5" t="s">
        <v>12</v>
      </c>
      <c r="G6" s="6" t="s">
        <v>11</v>
      </c>
      <c r="H6" s="6" t="s">
        <v>10</v>
      </c>
      <c r="I6" s="6" t="s">
        <v>9</v>
      </c>
      <c r="J6" s="6" t="s">
        <v>8</v>
      </c>
      <c r="K6" s="6" t="s">
        <v>7</v>
      </c>
    </row>
    <row r="7" spans="1:11" ht="18.75" customHeight="1" x14ac:dyDescent="0.2">
      <c r="A7" s="27">
        <v>1</v>
      </c>
      <c r="B7" s="258" t="s">
        <v>273</v>
      </c>
      <c r="C7" s="28" t="s">
        <v>279</v>
      </c>
      <c r="D7" s="27" t="s">
        <v>144</v>
      </c>
      <c r="E7" s="27">
        <v>1</v>
      </c>
      <c r="F7" s="29"/>
    </row>
    <row r="8" spans="1:11" ht="18.75" customHeight="1" x14ac:dyDescent="0.2">
      <c r="A8" s="31">
        <v>2</v>
      </c>
      <c r="B8" s="259" t="s">
        <v>274</v>
      </c>
      <c r="C8" s="32" t="s">
        <v>315</v>
      </c>
      <c r="D8" s="31" t="s">
        <v>133</v>
      </c>
      <c r="E8" s="31">
        <v>2</v>
      </c>
      <c r="F8" s="33"/>
    </row>
    <row r="9" spans="1:11" ht="18.75" customHeight="1" x14ac:dyDescent="0.2">
      <c r="A9" s="31">
        <v>3</v>
      </c>
      <c r="B9" s="259" t="s">
        <v>278</v>
      </c>
      <c r="C9" s="32" t="s">
        <v>132</v>
      </c>
      <c r="D9" s="31" t="s">
        <v>133</v>
      </c>
      <c r="E9" s="31">
        <v>3</v>
      </c>
      <c r="F9" s="33"/>
    </row>
    <row r="10" spans="1:11" ht="18.75" customHeight="1" x14ac:dyDescent="0.2">
      <c r="A10" s="31">
        <v>4</v>
      </c>
      <c r="B10" s="259" t="s">
        <v>275</v>
      </c>
      <c r="C10" s="32" t="s">
        <v>137</v>
      </c>
      <c r="D10" s="31" t="s">
        <v>135</v>
      </c>
      <c r="E10" s="31">
        <v>4</v>
      </c>
      <c r="F10" s="33"/>
    </row>
    <row r="11" spans="1:11" ht="18.75" customHeight="1" x14ac:dyDescent="0.2">
      <c r="A11" s="31">
        <v>5</v>
      </c>
      <c r="B11" s="259" t="s">
        <v>280</v>
      </c>
      <c r="C11" s="32" t="s">
        <v>105</v>
      </c>
      <c r="D11" s="31" t="s">
        <v>104</v>
      </c>
      <c r="E11" s="31">
        <v>5</v>
      </c>
      <c r="F11" s="33"/>
    </row>
    <row r="12" spans="1:11" ht="18.75" customHeight="1" x14ac:dyDescent="0.2">
      <c r="A12" s="31">
        <v>6</v>
      </c>
      <c r="B12" s="259" t="s">
        <v>276</v>
      </c>
      <c r="C12" s="32" t="s">
        <v>138</v>
      </c>
      <c r="D12" s="31" t="s">
        <v>139</v>
      </c>
      <c r="E12" s="31">
        <v>6</v>
      </c>
      <c r="F12" s="33"/>
    </row>
    <row r="13" spans="1:11" ht="18.75" customHeight="1" x14ac:dyDescent="0.2">
      <c r="A13" s="31">
        <v>7</v>
      </c>
      <c r="B13" s="259" t="s">
        <v>309</v>
      </c>
      <c r="C13" s="32" t="s">
        <v>308</v>
      </c>
      <c r="D13" s="31" t="s">
        <v>139</v>
      </c>
      <c r="E13" s="31">
        <v>7</v>
      </c>
      <c r="F13" s="33"/>
    </row>
    <row r="14" spans="1:11" ht="18.75" customHeight="1" x14ac:dyDescent="0.2">
      <c r="A14" s="31">
        <v>8</v>
      </c>
      <c r="B14" s="259" t="s">
        <v>277</v>
      </c>
      <c r="C14" s="32" t="s">
        <v>300</v>
      </c>
      <c r="D14" s="31" t="s">
        <v>136</v>
      </c>
      <c r="E14" s="31">
        <v>8</v>
      </c>
      <c r="F14" s="33"/>
    </row>
    <row r="15" spans="1:11" ht="18.75" customHeight="1" x14ac:dyDescent="0.2">
      <c r="A15" s="31">
        <v>9</v>
      </c>
      <c r="B15" s="259" t="s">
        <v>281</v>
      </c>
      <c r="C15" s="32" t="s">
        <v>142</v>
      </c>
      <c r="D15" s="31" t="s">
        <v>136</v>
      </c>
      <c r="E15" s="31">
        <v>9</v>
      </c>
      <c r="F15" s="33"/>
    </row>
    <row r="16" spans="1:11" ht="18.75" customHeight="1" x14ac:dyDescent="0.2">
      <c r="A16" s="31">
        <v>10</v>
      </c>
      <c r="B16" s="259" t="s">
        <v>296</v>
      </c>
      <c r="C16" s="32" t="s">
        <v>312</v>
      </c>
      <c r="D16" s="31" t="s">
        <v>136</v>
      </c>
      <c r="E16" s="31">
        <v>10</v>
      </c>
      <c r="F16" s="34"/>
    </row>
    <row r="17" spans="1:6" ht="18.75" customHeight="1" x14ac:dyDescent="0.2">
      <c r="A17" s="31">
        <v>11</v>
      </c>
      <c r="B17" s="259" t="s">
        <v>282</v>
      </c>
      <c r="C17" s="32" t="s">
        <v>317</v>
      </c>
      <c r="D17" s="31" t="s">
        <v>134</v>
      </c>
      <c r="E17" s="31">
        <v>11</v>
      </c>
      <c r="F17" s="34"/>
    </row>
    <row r="18" spans="1:6" ht="18.75" customHeight="1" x14ac:dyDescent="0.2">
      <c r="A18" s="31">
        <v>12</v>
      </c>
      <c r="B18" s="259" t="s">
        <v>284</v>
      </c>
      <c r="C18" s="32" t="s">
        <v>314</v>
      </c>
      <c r="D18" s="31" t="s">
        <v>103</v>
      </c>
      <c r="E18" s="31">
        <v>12</v>
      </c>
      <c r="F18" s="33"/>
    </row>
    <row r="19" spans="1:6" ht="18.75" customHeight="1" x14ac:dyDescent="0.2">
      <c r="A19" s="31">
        <v>13</v>
      </c>
      <c r="B19" s="259" t="s">
        <v>283</v>
      </c>
      <c r="C19" s="32" t="s">
        <v>102</v>
      </c>
      <c r="D19" s="31" t="s">
        <v>103</v>
      </c>
      <c r="E19" s="31">
        <v>13</v>
      </c>
      <c r="F19" s="33"/>
    </row>
    <row r="20" spans="1:6" ht="18.75" customHeight="1" x14ac:dyDescent="0.2">
      <c r="A20" s="31">
        <v>14</v>
      </c>
      <c r="B20" s="259" t="s">
        <v>285</v>
      </c>
      <c r="C20" s="32" t="s">
        <v>301</v>
      </c>
      <c r="D20" s="31" t="s">
        <v>143</v>
      </c>
      <c r="E20" s="31">
        <v>14</v>
      </c>
      <c r="F20" s="33"/>
    </row>
    <row r="21" spans="1:6" ht="18.75" customHeight="1" x14ac:dyDescent="0.2">
      <c r="A21" s="31">
        <v>15</v>
      </c>
      <c r="B21" s="259" t="s">
        <v>321</v>
      </c>
      <c r="C21" s="32" t="s">
        <v>313</v>
      </c>
      <c r="D21" s="31" t="s">
        <v>185</v>
      </c>
      <c r="E21" s="31">
        <v>15</v>
      </c>
      <c r="F21" s="33"/>
    </row>
    <row r="22" spans="1:6" ht="18.75" customHeight="1" x14ac:dyDescent="0.2">
      <c r="A22" s="31">
        <v>16</v>
      </c>
      <c r="B22" s="259" t="s">
        <v>286</v>
      </c>
      <c r="C22" s="32" t="s">
        <v>311</v>
      </c>
      <c r="D22" s="31" t="s">
        <v>186</v>
      </c>
      <c r="E22" s="31">
        <v>16</v>
      </c>
      <c r="F22" s="33"/>
    </row>
    <row r="23" spans="1:6" ht="18.75" customHeight="1" x14ac:dyDescent="0.2">
      <c r="A23" s="31">
        <v>17</v>
      </c>
      <c r="B23" s="259" t="s">
        <v>302</v>
      </c>
      <c r="C23" s="32" t="s">
        <v>303</v>
      </c>
      <c r="D23" s="31" t="s">
        <v>186</v>
      </c>
      <c r="E23" s="31">
        <v>17</v>
      </c>
      <c r="F23" s="33"/>
    </row>
    <row r="24" spans="1:6" ht="18.75" customHeight="1" x14ac:dyDescent="0.2">
      <c r="A24" s="31">
        <v>18</v>
      </c>
      <c r="B24" s="259" t="s">
        <v>287</v>
      </c>
      <c r="C24" s="32" t="s">
        <v>310</v>
      </c>
      <c r="D24" s="31" t="s">
        <v>186</v>
      </c>
      <c r="E24" s="31">
        <v>18</v>
      </c>
      <c r="F24" s="33"/>
    </row>
    <row r="25" spans="1:6" ht="18.75" customHeight="1" x14ac:dyDescent="0.2">
      <c r="A25" s="31">
        <v>19</v>
      </c>
      <c r="B25" s="259" t="s">
        <v>288</v>
      </c>
      <c r="C25" s="32" t="s">
        <v>92</v>
      </c>
      <c r="D25" s="31" t="s">
        <v>145</v>
      </c>
      <c r="E25" s="31">
        <v>19</v>
      </c>
      <c r="F25" s="33"/>
    </row>
    <row r="26" spans="1:6" ht="18.75" customHeight="1" x14ac:dyDescent="0.2">
      <c r="A26" s="31">
        <v>20</v>
      </c>
      <c r="B26" s="259" t="s">
        <v>290</v>
      </c>
      <c r="C26" s="32" t="s">
        <v>316</v>
      </c>
      <c r="D26" s="31" t="s">
        <v>187</v>
      </c>
      <c r="E26" s="31">
        <v>20</v>
      </c>
      <c r="F26" s="33"/>
    </row>
    <row r="27" spans="1:6" ht="18.75" customHeight="1" x14ac:dyDescent="0.2">
      <c r="A27" s="31">
        <v>21</v>
      </c>
      <c r="B27" s="259" t="s">
        <v>289</v>
      </c>
      <c r="C27" s="32" t="s">
        <v>140</v>
      </c>
      <c r="D27" s="31" t="s">
        <v>141</v>
      </c>
      <c r="E27" s="31">
        <v>21</v>
      </c>
      <c r="F27" s="34"/>
    </row>
    <row r="28" spans="1:6" ht="18.75" customHeight="1" x14ac:dyDescent="0.2">
      <c r="A28" s="31">
        <v>22</v>
      </c>
      <c r="B28" s="260"/>
      <c r="C28" s="40"/>
      <c r="D28" s="31"/>
      <c r="E28" s="31">
        <v>22</v>
      </c>
      <c r="F28" s="33"/>
    </row>
    <row r="29" spans="1:6" ht="18.75" customHeight="1" x14ac:dyDescent="0.2">
      <c r="A29" s="31">
        <v>23</v>
      </c>
      <c r="B29" s="261"/>
      <c r="C29" s="32"/>
      <c r="D29" s="31"/>
      <c r="E29" s="31">
        <v>23</v>
      </c>
      <c r="F29" s="33"/>
    </row>
    <row r="30" spans="1:6" ht="18.75" customHeight="1" x14ac:dyDescent="0.2">
      <c r="A30" s="31">
        <v>24</v>
      </c>
      <c r="B30" s="261"/>
      <c r="C30" s="32"/>
      <c r="D30" s="31"/>
      <c r="E30" s="31">
        <v>24</v>
      </c>
      <c r="F30" s="33"/>
    </row>
    <row r="31" spans="1:6" ht="18.75" customHeight="1" x14ac:dyDescent="0.2">
      <c r="A31" s="41">
        <v>25</v>
      </c>
      <c r="B31" s="262"/>
      <c r="C31" s="42"/>
      <c r="D31" s="41"/>
      <c r="E31" s="41">
        <v>25</v>
      </c>
      <c r="F31" s="43"/>
    </row>
    <row r="32" spans="1:6" ht="18.75" customHeight="1" x14ac:dyDescent="0.2">
      <c r="A32" s="31">
        <v>26</v>
      </c>
      <c r="B32" s="263"/>
      <c r="C32" s="49"/>
      <c r="D32" s="41"/>
      <c r="E32" s="41">
        <v>26</v>
      </c>
      <c r="F32" s="43"/>
    </row>
    <row r="33" spans="1:6" ht="18.75" customHeight="1" x14ac:dyDescent="0.2">
      <c r="A33" s="41">
        <v>27</v>
      </c>
      <c r="B33" s="263"/>
      <c r="C33" s="49"/>
      <c r="D33" s="41"/>
      <c r="E33" s="41">
        <v>27</v>
      </c>
      <c r="F33" s="43"/>
    </row>
    <row r="34" spans="1:6" ht="18.75" customHeight="1" x14ac:dyDescent="0.2">
      <c r="A34" s="35">
        <v>28</v>
      </c>
      <c r="B34" s="264" t="s">
        <v>54</v>
      </c>
      <c r="C34" s="44" t="s">
        <v>54</v>
      </c>
      <c r="D34" s="45"/>
      <c r="E34" s="35">
        <v>28</v>
      </c>
      <c r="F34" s="46"/>
    </row>
    <row r="35" spans="1:6" ht="18.75" customHeight="1" x14ac:dyDescent="0.2">
      <c r="A35" s="58"/>
      <c r="B35" s="265">
        <f>COUNTA(B7:B34)</f>
        <v>22</v>
      </c>
      <c r="C35" s="60">
        <f>COUNTA(C7:C34)</f>
        <v>22</v>
      </c>
      <c r="D35" s="61">
        <f>COUNTA(D7:D34)</f>
        <v>21</v>
      </c>
      <c r="E35" s="61">
        <f>COUNTA(E7:E34)</f>
        <v>28</v>
      </c>
      <c r="F35" s="59"/>
    </row>
    <row r="36" spans="1:6" ht="18.75" customHeight="1" x14ac:dyDescent="0.2">
      <c r="A36" s="27" t="s">
        <v>70</v>
      </c>
      <c r="B36" s="258" t="s">
        <v>273</v>
      </c>
      <c r="C36" s="28" t="s">
        <v>279</v>
      </c>
      <c r="D36" s="27" t="s">
        <v>170</v>
      </c>
      <c r="E36" s="27" t="s">
        <v>37</v>
      </c>
      <c r="F36" s="29"/>
    </row>
    <row r="37" spans="1:6" ht="18.75" customHeight="1" x14ac:dyDescent="0.2">
      <c r="A37" s="31" t="s">
        <v>30</v>
      </c>
      <c r="B37" s="259" t="s">
        <v>304</v>
      </c>
      <c r="C37" s="32" t="s">
        <v>315</v>
      </c>
      <c r="D37" s="31" t="s">
        <v>171</v>
      </c>
      <c r="E37" s="31" t="s">
        <v>30</v>
      </c>
      <c r="F37" s="33"/>
    </row>
    <row r="38" spans="1:6" ht="18.75" customHeight="1" x14ac:dyDescent="0.2">
      <c r="A38" s="31" t="s">
        <v>33</v>
      </c>
      <c r="B38" s="259" t="s">
        <v>291</v>
      </c>
      <c r="C38" s="32" t="s">
        <v>137</v>
      </c>
      <c r="D38" s="31" t="s">
        <v>172</v>
      </c>
      <c r="E38" s="31" t="s">
        <v>33</v>
      </c>
      <c r="F38" s="33"/>
    </row>
    <row r="39" spans="1:6" ht="18.75" customHeight="1" x14ac:dyDescent="0.2">
      <c r="A39" s="31" t="s">
        <v>31</v>
      </c>
      <c r="B39" s="259" t="s">
        <v>292</v>
      </c>
      <c r="C39" s="32" t="s">
        <v>105</v>
      </c>
      <c r="D39" s="31" t="s">
        <v>173</v>
      </c>
      <c r="E39" s="31" t="s">
        <v>31</v>
      </c>
      <c r="F39" s="33"/>
    </row>
    <row r="40" spans="1:6" ht="18.75" customHeight="1" x14ac:dyDescent="0.2">
      <c r="A40" s="31" t="s">
        <v>34</v>
      </c>
      <c r="B40" s="259" t="s">
        <v>276</v>
      </c>
      <c r="C40" s="32" t="s">
        <v>138</v>
      </c>
      <c r="D40" s="31" t="s">
        <v>174</v>
      </c>
      <c r="E40" s="31" t="s">
        <v>34</v>
      </c>
      <c r="F40" s="34"/>
    </row>
    <row r="41" spans="1:6" ht="18.75" customHeight="1" x14ac:dyDescent="0.2">
      <c r="A41" s="31" t="s">
        <v>32</v>
      </c>
      <c r="B41" s="259" t="s">
        <v>293</v>
      </c>
      <c r="C41" s="32" t="s">
        <v>305</v>
      </c>
      <c r="D41" s="31" t="s">
        <v>175</v>
      </c>
      <c r="E41" s="31" t="s">
        <v>32</v>
      </c>
      <c r="F41" s="34"/>
    </row>
    <row r="42" spans="1:6" ht="18.75" customHeight="1" x14ac:dyDescent="0.2">
      <c r="A42" s="31" t="s">
        <v>38</v>
      </c>
      <c r="B42" s="259" t="s">
        <v>298</v>
      </c>
      <c r="C42" s="32" t="s">
        <v>306</v>
      </c>
      <c r="D42" s="31" t="s">
        <v>174</v>
      </c>
      <c r="E42" s="31" t="s">
        <v>38</v>
      </c>
      <c r="F42" s="33"/>
    </row>
    <row r="43" spans="1:6" ht="18.75" customHeight="1" x14ac:dyDescent="0.2">
      <c r="A43" s="31" t="s">
        <v>35</v>
      </c>
      <c r="B43" s="259" t="s">
        <v>294</v>
      </c>
      <c r="C43" s="32" t="s">
        <v>147</v>
      </c>
      <c r="D43" s="31" t="s">
        <v>177</v>
      </c>
      <c r="E43" s="31" t="s">
        <v>35</v>
      </c>
      <c r="F43" s="33"/>
    </row>
    <row r="44" spans="1:6" ht="18.75" customHeight="1" x14ac:dyDescent="0.2">
      <c r="A44" s="31" t="s">
        <v>36</v>
      </c>
      <c r="B44" s="259" t="s">
        <v>299</v>
      </c>
      <c r="C44" s="32" t="s">
        <v>148</v>
      </c>
      <c r="D44" s="31" t="s">
        <v>177</v>
      </c>
      <c r="E44" s="31" t="s">
        <v>36</v>
      </c>
      <c r="F44" s="33"/>
    </row>
    <row r="45" spans="1:6" ht="18.75" customHeight="1" x14ac:dyDescent="0.2">
      <c r="A45" s="31" t="s">
        <v>43</v>
      </c>
      <c r="B45" s="259" t="s">
        <v>295</v>
      </c>
      <c r="C45" s="32" t="s">
        <v>142</v>
      </c>
      <c r="D45" s="31" t="s">
        <v>177</v>
      </c>
      <c r="E45" s="31" t="s">
        <v>43</v>
      </c>
      <c r="F45" s="33"/>
    </row>
    <row r="46" spans="1:6" ht="18.75" customHeight="1" x14ac:dyDescent="0.2">
      <c r="A46" s="31" t="s">
        <v>44</v>
      </c>
      <c r="B46" s="259" t="s">
        <v>296</v>
      </c>
      <c r="C46" s="32" t="s">
        <v>318</v>
      </c>
      <c r="D46" s="31" t="s">
        <v>176</v>
      </c>
      <c r="E46" s="31" t="s">
        <v>44</v>
      </c>
      <c r="F46" s="33"/>
    </row>
    <row r="47" spans="1:6" ht="18.75" customHeight="1" x14ac:dyDescent="0.2">
      <c r="A47" s="31" t="s">
        <v>45</v>
      </c>
      <c r="B47" s="259" t="s">
        <v>283</v>
      </c>
      <c r="C47" s="32" t="s">
        <v>102</v>
      </c>
      <c r="D47" s="31" t="s">
        <v>178</v>
      </c>
      <c r="E47" s="31" t="s">
        <v>45</v>
      </c>
      <c r="F47" s="33"/>
    </row>
    <row r="48" spans="1:6" ht="18.75" customHeight="1" x14ac:dyDescent="0.2">
      <c r="A48" s="31" t="s">
        <v>39</v>
      </c>
      <c r="B48" s="259" t="s">
        <v>284</v>
      </c>
      <c r="C48" s="32" t="s">
        <v>314</v>
      </c>
      <c r="D48" s="31" t="s">
        <v>178</v>
      </c>
      <c r="E48" s="31" t="s">
        <v>39</v>
      </c>
      <c r="F48" s="33"/>
    </row>
    <row r="49" spans="1:6" ht="18.75" customHeight="1" x14ac:dyDescent="0.2">
      <c r="A49" s="31" t="s">
        <v>46</v>
      </c>
      <c r="B49" s="259" t="s">
        <v>285</v>
      </c>
      <c r="C49" s="32" t="s">
        <v>301</v>
      </c>
      <c r="D49" s="31" t="s">
        <v>179</v>
      </c>
      <c r="E49" s="31" t="s">
        <v>46</v>
      </c>
      <c r="F49" s="33"/>
    </row>
    <row r="50" spans="1:6" ht="18.75" customHeight="1" x14ac:dyDescent="0.2">
      <c r="A50" s="31" t="s">
        <v>41</v>
      </c>
      <c r="B50" s="259" t="s">
        <v>297</v>
      </c>
      <c r="C50" s="32" t="s">
        <v>313</v>
      </c>
      <c r="D50" s="31" t="s">
        <v>180</v>
      </c>
      <c r="E50" s="31" t="s">
        <v>41</v>
      </c>
      <c r="F50" s="34"/>
    </row>
    <row r="51" spans="1:6" ht="18.75" customHeight="1" x14ac:dyDescent="0.2">
      <c r="A51" s="31" t="s">
        <v>42</v>
      </c>
      <c r="B51" s="259" t="s">
        <v>286</v>
      </c>
      <c r="C51" s="32" t="s">
        <v>311</v>
      </c>
      <c r="D51" s="31" t="s">
        <v>181</v>
      </c>
      <c r="E51" s="31" t="s">
        <v>42</v>
      </c>
      <c r="F51" s="34"/>
    </row>
    <row r="52" spans="1:6" ht="18.75" customHeight="1" x14ac:dyDescent="0.2">
      <c r="A52" s="31" t="s">
        <v>47</v>
      </c>
      <c r="B52" s="261" t="s">
        <v>182</v>
      </c>
      <c r="C52" s="32" t="s">
        <v>310</v>
      </c>
      <c r="D52" s="31" t="s">
        <v>181</v>
      </c>
      <c r="E52" s="31" t="s">
        <v>47</v>
      </c>
      <c r="F52" s="33"/>
    </row>
    <row r="53" spans="1:6" ht="18.75" customHeight="1" x14ac:dyDescent="0.2">
      <c r="A53" s="31" t="s">
        <v>48</v>
      </c>
      <c r="B53" s="259" t="s">
        <v>288</v>
      </c>
      <c r="C53" s="32" t="s">
        <v>92</v>
      </c>
      <c r="D53" s="31" t="s">
        <v>183</v>
      </c>
      <c r="E53" s="31" t="s">
        <v>48</v>
      </c>
      <c r="F53" s="33"/>
    </row>
    <row r="54" spans="1:6" ht="18.75" customHeight="1" x14ac:dyDescent="0.2">
      <c r="A54" s="31" t="s">
        <v>49</v>
      </c>
      <c r="B54" s="259" t="s">
        <v>307</v>
      </c>
      <c r="C54" s="32" t="s">
        <v>140</v>
      </c>
      <c r="D54" s="31" t="s">
        <v>184</v>
      </c>
      <c r="E54" s="31" t="s">
        <v>49</v>
      </c>
      <c r="F54" s="33"/>
    </row>
    <row r="55" spans="1:6" ht="13.5" customHeight="1" x14ac:dyDescent="0.2">
      <c r="A55" s="31" t="s">
        <v>50</v>
      </c>
      <c r="B55" s="259"/>
      <c r="C55" s="32"/>
      <c r="D55" s="31"/>
      <c r="E55" s="31" t="s">
        <v>50</v>
      </c>
      <c r="F55" s="34"/>
    </row>
    <row r="56" spans="1:6" ht="13.5" customHeight="1" x14ac:dyDescent="0.2">
      <c r="A56" s="31" t="s">
        <v>168</v>
      </c>
      <c r="B56" s="262"/>
      <c r="C56" s="42"/>
      <c r="D56" s="31"/>
      <c r="E56" s="41" t="s">
        <v>40</v>
      </c>
      <c r="F56" s="50"/>
    </row>
    <row r="57" spans="1:6" ht="13.5" customHeight="1" x14ac:dyDescent="0.2">
      <c r="A57" s="31" t="s">
        <v>51</v>
      </c>
      <c r="B57" s="262" t="s">
        <v>55</v>
      </c>
      <c r="C57" s="42" t="s">
        <v>55</v>
      </c>
      <c r="D57" s="41"/>
      <c r="E57" s="41" t="s">
        <v>51</v>
      </c>
      <c r="F57" s="50"/>
    </row>
    <row r="58" spans="1:6" ht="13.5" customHeight="1" x14ac:dyDescent="0.2">
      <c r="A58" s="31" t="s">
        <v>52</v>
      </c>
      <c r="B58" s="262" t="s">
        <v>56</v>
      </c>
      <c r="C58" s="42" t="s">
        <v>56</v>
      </c>
      <c r="D58" s="41"/>
      <c r="E58" s="41" t="s">
        <v>52</v>
      </c>
      <c r="F58" s="50"/>
    </row>
    <row r="59" spans="1:6" ht="13.5" customHeight="1" x14ac:dyDescent="0.2">
      <c r="A59" s="31" t="s">
        <v>53</v>
      </c>
      <c r="B59" s="266" t="s">
        <v>57</v>
      </c>
      <c r="C59" s="36" t="s">
        <v>57</v>
      </c>
      <c r="D59" s="35"/>
      <c r="E59" s="35" t="s">
        <v>53</v>
      </c>
      <c r="F59" s="37"/>
    </row>
    <row r="60" spans="1:6" ht="13.5" customHeight="1" x14ac:dyDescent="0.2">
      <c r="A60" s="25"/>
      <c r="B60" s="267">
        <f>COUNTA(B36:B59)</f>
        <v>22</v>
      </c>
      <c r="C60" s="26">
        <f>COUNTA(C36:C59)</f>
        <v>22</v>
      </c>
      <c r="D60" s="26">
        <f>COUNTA(D36:D59)</f>
        <v>19</v>
      </c>
      <c r="E60" s="26">
        <f>COUNTA(E36:E59)</f>
        <v>24</v>
      </c>
      <c r="F60" s="38"/>
    </row>
    <row r="61" spans="1:6" ht="13.5" customHeight="1" x14ac:dyDescent="0.2">
      <c r="A61" s="39"/>
      <c r="B61" s="268"/>
      <c r="C61" s="30"/>
      <c r="D61" s="30"/>
      <c r="E61" s="26"/>
    </row>
    <row r="62" spans="1:6" x14ac:dyDescent="0.2">
      <c r="B62" s="268"/>
    </row>
    <row r="63" spans="1:6" x14ac:dyDescent="0.2">
      <c r="B63" s="268"/>
    </row>
    <row r="64" spans="1:6" x14ac:dyDescent="0.2">
      <c r="B64" s="268"/>
    </row>
    <row r="65" spans="2:2" x14ac:dyDescent="0.2">
      <c r="B65" s="268"/>
    </row>
    <row r="66" spans="2:2" x14ac:dyDescent="0.2">
      <c r="B66" s="268"/>
    </row>
    <row r="67" spans="2:2" x14ac:dyDescent="0.2">
      <c r="B67" s="268"/>
    </row>
    <row r="68" spans="2:2" x14ac:dyDescent="0.2">
      <c r="B68" s="268"/>
    </row>
    <row r="69" spans="2:2" x14ac:dyDescent="0.2">
      <c r="B69" s="268"/>
    </row>
    <row r="70" spans="2:2" x14ac:dyDescent="0.2">
      <c r="B70" s="268"/>
    </row>
    <row r="71" spans="2:2" x14ac:dyDescent="0.2">
      <c r="B71" s="268"/>
    </row>
    <row r="72" spans="2:2" x14ac:dyDescent="0.2">
      <c r="B72" s="268"/>
    </row>
    <row r="73" spans="2:2" x14ac:dyDescent="0.2">
      <c r="B73" s="268"/>
    </row>
    <row r="74" spans="2:2" x14ac:dyDescent="0.2">
      <c r="B74" s="268"/>
    </row>
    <row r="75" spans="2:2" x14ac:dyDescent="0.2">
      <c r="B75" s="268"/>
    </row>
    <row r="76" spans="2:2" x14ac:dyDescent="0.2">
      <c r="B76" s="268"/>
    </row>
    <row r="77" spans="2:2" x14ac:dyDescent="0.2">
      <c r="B77" s="268"/>
    </row>
    <row r="78" spans="2:2" x14ac:dyDescent="0.2">
      <c r="B78" s="268"/>
    </row>
    <row r="79" spans="2:2" x14ac:dyDescent="0.2">
      <c r="B79" s="268"/>
    </row>
    <row r="80" spans="2:2" x14ac:dyDescent="0.2">
      <c r="B80" s="268"/>
    </row>
    <row r="81" spans="2:2" x14ac:dyDescent="0.2">
      <c r="B81" s="268"/>
    </row>
    <row r="82" spans="2:2" x14ac:dyDescent="0.2">
      <c r="B82" s="268"/>
    </row>
    <row r="83" spans="2:2" x14ac:dyDescent="0.2">
      <c r="B83" s="268"/>
    </row>
    <row r="84" spans="2:2" x14ac:dyDescent="0.2">
      <c r="B84" s="268"/>
    </row>
    <row r="85" spans="2:2" x14ac:dyDescent="0.2">
      <c r="B85" s="268"/>
    </row>
    <row r="86" spans="2:2" x14ac:dyDescent="0.2">
      <c r="B86" s="268"/>
    </row>
    <row r="87" spans="2:2" x14ac:dyDescent="0.2">
      <c r="B87" s="268"/>
    </row>
    <row r="88" spans="2:2" x14ac:dyDescent="0.2">
      <c r="B88" s="268"/>
    </row>
    <row r="89" spans="2:2" x14ac:dyDescent="0.2">
      <c r="B89" s="268"/>
    </row>
    <row r="90" spans="2:2" x14ac:dyDescent="0.2">
      <c r="B90" s="268"/>
    </row>
    <row r="91" spans="2:2" x14ac:dyDescent="0.2">
      <c r="B91" s="268"/>
    </row>
    <row r="92" spans="2:2" x14ac:dyDescent="0.2">
      <c r="B92" s="268"/>
    </row>
    <row r="93" spans="2:2" x14ac:dyDescent="0.2">
      <c r="B93" s="268"/>
    </row>
    <row r="94" spans="2:2" x14ac:dyDescent="0.2">
      <c r="B94" s="268"/>
    </row>
    <row r="95" spans="2:2" x14ac:dyDescent="0.2">
      <c r="B95" s="268"/>
    </row>
    <row r="96" spans="2:2" x14ac:dyDescent="0.2">
      <c r="B96" s="268"/>
    </row>
    <row r="97" spans="2:2" x14ac:dyDescent="0.2">
      <c r="B97" s="268"/>
    </row>
    <row r="98" spans="2:2" x14ac:dyDescent="0.2">
      <c r="B98" s="268"/>
    </row>
    <row r="99" spans="2:2" x14ac:dyDescent="0.2">
      <c r="B99" s="268"/>
    </row>
    <row r="100" spans="2:2" x14ac:dyDescent="0.2">
      <c r="B100" s="268"/>
    </row>
    <row r="101" spans="2:2" x14ac:dyDescent="0.2">
      <c r="B101" s="268"/>
    </row>
    <row r="102" spans="2:2" x14ac:dyDescent="0.2">
      <c r="B102" s="268"/>
    </row>
    <row r="103" spans="2:2" x14ac:dyDescent="0.2">
      <c r="B103" s="268"/>
    </row>
    <row r="104" spans="2:2" x14ac:dyDescent="0.2">
      <c r="B104" s="268"/>
    </row>
    <row r="105" spans="2:2" x14ac:dyDescent="0.2">
      <c r="B105" s="268"/>
    </row>
    <row r="106" spans="2:2" x14ac:dyDescent="0.2">
      <c r="B106" s="268"/>
    </row>
    <row r="107" spans="2:2" x14ac:dyDescent="0.2">
      <c r="B107" s="268"/>
    </row>
    <row r="108" spans="2:2" x14ac:dyDescent="0.2">
      <c r="B108" s="268"/>
    </row>
    <row r="109" spans="2:2" x14ac:dyDescent="0.2">
      <c r="B109" s="268"/>
    </row>
    <row r="110" spans="2:2" x14ac:dyDescent="0.2">
      <c r="B110" s="268"/>
    </row>
    <row r="111" spans="2:2" x14ac:dyDescent="0.2">
      <c r="B111" s="268"/>
    </row>
    <row r="112" spans="2:2" x14ac:dyDescent="0.2">
      <c r="B112" s="268"/>
    </row>
    <row r="113" spans="2:2" x14ac:dyDescent="0.2">
      <c r="B113" s="268"/>
    </row>
    <row r="114" spans="2:2" x14ac:dyDescent="0.2">
      <c r="B114" s="268"/>
    </row>
    <row r="115" spans="2:2" x14ac:dyDescent="0.2">
      <c r="B115" s="268"/>
    </row>
    <row r="116" spans="2:2" x14ac:dyDescent="0.2">
      <c r="B116" s="268"/>
    </row>
    <row r="117" spans="2:2" x14ac:dyDescent="0.2">
      <c r="B117" s="268"/>
    </row>
    <row r="118" spans="2:2" x14ac:dyDescent="0.2">
      <c r="B118" s="268"/>
    </row>
    <row r="119" spans="2:2" x14ac:dyDescent="0.2">
      <c r="B119" s="268"/>
    </row>
    <row r="120" spans="2:2" x14ac:dyDescent="0.2">
      <c r="B120" s="268"/>
    </row>
    <row r="121" spans="2:2" x14ac:dyDescent="0.2">
      <c r="B121" s="268"/>
    </row>
    <row r="122" spans="2:2" x14ac:dyDescent="0.2">
      <c r="B122" s="268"/>
    </row>
    <row r="123" spans="2:2" x14ac:dyDescent="0.2">
      <c r="B123" s="268"/>
    </row>
    <row r="124" spans="2:2" x14ac:dyDescent="0.2">
      <c r="B124" s="268"/>
    </row>
    <row r="125" spans="2:2" x14ac:dyDescent="0.2">
      <c r="B125" s="268"/>
    </row>
    <row r="126" spans="2:2" x14ac:dyDescent="0.2">
      <c r="B126" s="268"/>
    </row>
    <row r="127" spans="2:2" x14ac:dyDescent="0.2">
      <c r="B127" s="268"/>
    </row>
    <row r="128" spans="2:2" x14ac:dyDescent="0.2">
      <c r="B128" s="268"/>
    </row>
    <row r="129" spans="2:2" x14ac:dyDescent="0.2">
      <c r="B129" s="268"/>
    </row>
    <row r="130" spans="2:2" x14ac:dyDescent="0.2">
      <c r="B130" s="268"/>
    </row>
    <row r="131" spans="2:2" x14ac:dyDescent="0.2">
      <c r="B131" s="268"/>
    </row>
    <row r="132" spans="2:2" x14ac:dyDescent="0.2">
      <c r="B132" s="268"/>
    </row>
    <row r="133" spans="2:2" x14ac:dyDescent="0.2">
      <c r="B133" s="268"/>
    </row>
    <row r="134" spans="2:2" x14ac:dyDescent="0.2">
      <c r="B134" s="268"/>
    </row>
    <row r="135" spans="2:2" x14ac:dyDescent="0.2">
      <c r="B135" s="268"/>
    </row>
    <row r="136" spans="2:2" x14ac:dyDescent="0.2">
      <c r="B136" s="268"/>
    </row>
    <row r="137" spans="2:2" x14ac:dyDescent="0.2">
      <c r="B137" s="268"/>
    </row>
    <row r="138" spans="2:2" x14ac:dyDescent="0.2">
      <c r="B138" s="268"/>
    </row>
    <row r="139" spans="2:2" x14ac:dyDescent="0.2">
      <c r="B139" s="268"/>
    </row>
    <row r="140" spans="2:2" x14ac:dyDescent="0.2">
      <c r="B140" s="268"/>
    </row>
    <row r="141" spans="2:2" x14ac:dyDescent="0.2">
      <c r="B141" s="268"/>
    </row>
    <row r="142" spans="2:2" x14ac:dyDescent="0.2">
      <c r="B142" s="268"/>
    </row>
    <row r="143" spans="2:2" x14ac:dyDescent="0.2">
      <c r="B143" s="268"/>
    </row>
    <row r="144" spans="2:2" x14ac:dyDescent="0.2">
      <c r="B144" s="268"/>
    </row>
    <row r="145" spans="2:2" x14ac:dyDescent="0.2">
      <c r="B145" s="268"/>
    </row>
    <row r="146" spans="2:2" x14ac:dyDescent="0.2">
      <c r="B146" s="268"/>
    </row>
    <row r="147" spans="2:2" x14ac:dyDescent="0.2">
      <c r="B147" s="268"/>
    </row>
    <row r="148" spans="2:2" x14ac:dyDescent="0.2">
      <c r="B148" s="268"/>
    </row>
    <row r="149" spans="2:2" x14ac:dyDescent="0.2">
      <c r="B149" s="268"/>
    </row>
    <row r="150" spans="2:2" x14ac:dyDescent="0.2">
      <c r="B150" s="268"/>
    </row>
    <row r="151" spans="2:2" x14ac:dyDescent="0.2">
      <c r="B151" s="268"/>
    </row>
    <row r="152" spans="2:2" x14ac:dyDescent="0.2">
      <c r="B152" s="268"/>
    </row>
    <row r="153" spans="2:2" x14ac:dyDescent="0.2">
      <c r="B153" s="268"/>
    </row>
    <row r="154" spans="2:2" x14ac:dyDescent="0.2">
      <c r="B154" s="268"/>
    </row>
    <row r="155" spans="2:2" x14ac:dyDescent="0.2">
      <c r="B155" s="268"/>
    </row>
    <row r="156" spans="2:2" x14ac:dyDescent="0.2">
      <c r="B156" s="268"/>
    </row>
    <row r="157" spans="2:2" x14ac:dyDescent="0.2">
      <c r="B157" s="268"/>
    </row>
    <row r="158" spans="2:2" x14ac:dyDescent="0.2">
      <c r="B158" s="268"/>
    </row>
    <row r="159" spans="2:2" x14ac:dyDescent="0.2">
      <c r="B159" s="268"/>
    </row>
    <row r="160" spans="2:2" x14ac:dyDescent="0.2">
      <c r="B160" s="268"/>
    </row>
    <row r="161" spans="2:2" x14ac:dyDescent="0.2">
      <c r="B161" s="268"/>
    </row>
  </sheetData>
  <mergeCells count="2">
    <mergeCell ref="E3:I3"/>
    <mergeCell ref="E2:J2"/>
  </mergeCells>
  <phoneticPr fontId="1"/>
  <pageMargins left="0.59055118110236227" right="0.59055118110236227" top="0.98425196850393704" bottom="0.98425196850393704" header="0.51181102362204722" footer="0.51181102362204722"/>
  <pageSetup paperSize="9" scale="91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決勝トーナメント</vt:lpstr>
      <vt:lpstr>Ｆリーグ</vt:lpstr>
      <vt:lpstr>Gリーグ</vt:lpstr>
      <vt:lpstr>日程</vt:lpstr>
      <vt:lpstr>data</vt:lpstr>
      <vt:lpstr>参加チーム</vt:lpstr>
      <vt:lpstr>Ｆリーグ!Print_Area</vt:lpstr>
      <vt:lpstr>Gリーグ!Print_Area</vt:lpstr>
      <vt:lpstr>決勝トーナメント!Print_Area</vt:lpstr>
      <vt:lpstr>日程!Print_Area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</dc:creator>
  <cp:lastModifiedBy>Sono Fushiki</cp:lastModifiedBy>
  <cp:lastPrinted>2017-08-06T08:58:09Z</cp:lastPrinted>
  <dcterms:created xsi:type="dcterms:W3CDTF">1997-01-08T22:48:59Z</dcterms:created>
  <dcterms:modified xsi:type="dcterms:W3CDTF">2017-08-14T00:56:41Z</dcterms:modified>
</cp:coreProperties>
</file>